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F:\_FINANSIJE\AAA POSAO 2006\NOVA GODINA 2026\"/>
    </mc:Choice>
  </mc:AlternateContent>
  <xr:revisionPtr revIDLastSave="0" documentId="13_ncr:1_{43D19569-14A9-4C96-98F7-4F8DFBA28D79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3" i="1" l="1"/>
  <c r="L63" i="1" s="1"/>
  <c r="P63" i="1" s="1"/>
  <c r="J62" i="1"/>
  <c r="L62" i="1" s="1"/>
  <c r="P62" i="1" s="1"/>
  <c r="J61" i="1"/>
  <c r="J53" i="1"/>
  <c r="J16" i="1"/>
  <c r="J15" i="1"/>
  <c r="J14" i="1"/>
  <c r="N14" i="1" s="1"/>
  <c r="O14" i="1" s="1"/>
  <c r="J13" i="1"/>
  <c r="J12" i="1"/>
  <c r="L12" i="1" s="1"/>
  <c r="P12" i="1" s="1"/>
  <c r="Q60" i="1"/>
  <c r="Q56" i="1"/>
  <c r="N61" i="1"/>
  <c r="O61" i="1" s="1"/>
  <c r="J58" i="1"/>
  <c r="J59" i="1"/>
  <c r="N59" i="1" s="1"/>
  <c r="O59" i="1" s="1"/>
  <c r="J60" i="1"/>
  <c r="L60" i="1" s="1"/>
  <c r="P60" i="1" s="1"/>
  <c r="J57" i="1"/>
  <c r="L57" i="1" s="1"/>
  <c r="P57" i="1" s="1"/>
  <c r="J56" i="1"/>
  <c r="L56" i="1" s="1"/>
  <c r="P56" i="1" s="1"/>
  <c r="J49" i="1"/>
  <c r="L49" i="1" s="1"/>
  <c r="P49" i="1" s="1"/>
  <c r="J50" i="1"/>
  <c r="N50" i="1" s="1"/>
  <c r="O50" i="1" s="1"/>
  <c r="J51" i="1"/>
  <c r="L51" i="1"/>
  <c r="P51" i="1" s="1"/>
  <c r="J52" i="1"/>
  <c r="L52" i="1" s="1"/>
  <c r="P52" i="1" s="1"/>
  <c r="J54" i="1"/>
  <c r="J55" i="1"/>
  <c r="L55" i="1" s="1"/>
  <c r="P55" i="1" s="1"/>
  <c r="J48" i="1"/>
  <c r="N48" i="1"/>
  <c r="O48" i="1" s="1"/>
  <c r="J35" i="1"/>
  <c r="L35" i="1" s="1"/>
  <c r="P35" i="1" s="1"/>
  <c r="J36" i="1"/>
  <c r="N36" i="1"/>
  <c r="O36" i="1" s="1"/>
  <c r="J37" i="1"/>
  <c r="N37" i="1" s="1"/>
  <c r="O37" i="1" s="1"/>
  <c r="J38" i="1"/>
  <c r="N38" i="1" s="1"/>
  <c r="O38" i="1" s="1"/>
  <c r="J39" i="1"/>
  <c r="L39" i="1" s="1"/>
  <c r="P39" i="1" s="1"/>
  <c r="J40" i="1"/>
  <c r="N40" i="1" s="1"/>
  <c r="O40" i="1" s="1"/>
  <c r="J41" i="1"/>
  <c r="L41" i="1"/>
  <c r="P41" i="1" s="1"/>
  <c r="J42" i="1"/>
  <c r="N42" i="1" s="1"/>
  <c r="O42" i="1" s="1"/>
  <c r="J43" i="1"/>
  <c r="L43" i="1" s="1"/>
  <c r="P43" i="1" s="1"/>
  <c r="J44" i="1"/>
  <c r="L44" i="1" s="1"/>
  <c r="P44" i="1" s="1"/>
  <c r="J45" i="1"/>
  <c r="N45" i="1" s="1"/>
  <c r="O45" i="1" s="1"/>
  <c r="L45" i="1"/>
  <c r="P45" i="1" s="1"/>
  <c r="J46" i="1"/>
  <c r="L46" i="1" s="1"/>
  <c r="P46" i="1" s="1"/>
  <c r="J47" i="1"/>
  <c r="N47" i="1" s="1"/>
  <c r="O47" i="1" s="1"/>
  <c r="L47" i="1"/>
  <c r="P47" i="1" s="1"/>
  <c r="J34" i="1"/>
  <c r="N34" i="1" s="1"/>
  <c r="O34" i="1" s="1"/>
  <c r="J32" i="1"/>
  <c r="N32" i="1" s="1"/>
  <c r="O32" i="1" s="1"/>
  <c r="J18" i="1"/>
  <c r="N18" i="1" s="1"/>
  <c r="O18" i="1" s="1"/>
  <c r="J19" i="1"/>
  <c r="N19" i="1" s="1"/>
  <c r="O19" i="1" s="1"/>
  <c r="J20" i="1"/>
  <c r="L20" i="1" s="1"/>
  <c r="P20" i="1" s="1"/>
  <c r="N20" i="1"/>
  <c r="O20" i="1" s="1"/>
  <c r="J21" i="1"/>
  <c r="L21" i="1" s="1"/>
  <c r="P21" i="1" s="1"/>
  <c r="J22" i="1"/>
  <c r="J23" i="1"/>
  <c r="L23" i="1" s="1"/>
  <c r="P23" i="1" s="1"/>
  <c r="J24" i="1"/>
  <c r="N24" i="1" s="1"/>
  <c r="O24" i="1" s="1"/>
  <c r="J25" i="1"/>
  <c r="N25" i="1" s="1"/>
  <c r="O25" i="1" s="1"/>
  <c r="L25" i="1"/>
  <c r="P25" i="1" s="1"/>
  <c r="J26" i="1"/>
  <c r="L26" i="1" s="1"/>
  <c r="P26" i="1" s="1"/>
  <c r="J27" i="1"/>
  <c r="L27" i="1" s="1"/>
  <c r="P27" i="1" s="1"/>
  <c r="J28" i="1"/>
  <c r="N28" i="1" s="1"/>
  <c r="O28" i="1" s="1"/>
  <c r="J29" i="1"/>
  <c r="N29" i="1" s="1"/>
  <c r="O29" i="1" s="1"/>
  <c r="J30" i="1"/>
  <c r="N30" i="1" s="1"/>
  <c r="O30" i="1" s="1"/>
  <c r="J31" i="1"/>
  <c r="L31" i="1" s="1"/>
  <c r="P31" i="1" s="1"/>
  <c r="J33" i="1"/>
  <c r="L33" i="1"/>
  <c r="P33" i="1" s="1"/>
  <c r="J17" i="1"/>
  <c r="L17" i="1" s="1"/>
  <c r="P17" i="1" s="1"/>
  <c r="N12" i="1"/>
  <c r="O12" i="1" s="1"/>
  <c r="Q12" i="1"/>
  <c r="L13" i="1"/>
  <c r="P13" i="1" s="1"/>
  <c r="Q13" i="1"/>
  <c r="L14" i="1"/>
  <c r="P14" i="1" s="1"/>
  <c r="Q14" i="1"/>
  <c r="L15" i="1"/>
  <c r="P15" i="1" s="1"/>
  <c r="N15" i="1"/>
  <c r="O15" i="1" s="1"/>
  <c r="Q15" i="1"/>
  <c r="L16" i="1"/>
  <c r="P16" i="1" s="1"/>
  <c r="N16" i="1"/>
  <c r="O16" i="1" s="1"/>
  <c r="Q16" i="1"/>
  <c r="Q17" i="1"/>
  <c r="Q18" i="1"/>
  <c r="Q19" i="1"/>
  <c r="Q20" i="1"/>
  <c r="Q21" i="1"/>
  <c r="N22" i="1"/>
  <c r="O22" i="1" s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L53" i="1"/>
  <c r="P53" i="1" s="1"/>
  <c r="Q53" i="1"/>
  <c r="N54" i="1"/>
  <c r="O54" i="1" s="1"/>
  <c r="Q54" i="1"/>
  <c r="Q55" i="1"/>
  <c r="N57" i="1"/>
  <c r="O57" i="1" s="1"/>
  <c r="Q57" i="1"/>
  <c r="L58" i="1"/>
  <c r="P58" i="1" s="1"/>
  <c r="N58" i="1"/>
  <c r="O58" i="1" s="1"/>
  <c r="Q58" i="1"/>
  <c r="Q59" i="1"/>
  <c r="Q61" i="1"/>
  <c r="Q62" i="1"/>
  <c r="N63" i="1"/>
  <c r="O63" i="1" s="1"/>
  <c r="Q63" i="1"/>
  <c r="L64" i="1"/>
  <c r="P64" i="1" s="1"/>
  <c r="N64" i="1"/>
  <c r="O64" i="1" s="1"/>
  <c r="Q64" i="1"/>
  <c r="L65" i="1"/>
  <c r="P65" i="1"/>
  <c r="N65" i="1"/>
  <c r="O65" i="1"/>
  <c r="Q65" i="1"/>
  <c r="L66" i="1"/>
  <c r="P66" i="1"/>
  <c r="N66" i="1"/>
  <c r="O66" i="1"/>
  <c r="Q66" i="1"/>
  <c r="L67" i="1"/>
  <c r="P67" i="1"/>
  <c r="N67" i="1"/>
  <c r="O67" i="1"/>
  <c r="Q67" i="1"/>
  <c r="L68" i="1"/>
  <c r="P68" i="1"/>
  <c r="N68" i="1"/>
  <c r="O68" i="1"/>
  <c r="Q68" i="1"/>
  <c r="L69" i="1"/>
  <c r="P69" i="1"/>
  <c r="N69" i="1"/>
  <c r="O69" i="1"/>
  <c r="Q69" i="1"/>
  <c r="C71" i="1"/>
  <c r="C72" i="1"/>
  <c r="E72" i="1" s="1"/>
  <c r="C73" i="1"/>
  <c r="E73" i="1" s="1"/>
  <c r="L18" i="1"/>
  <c r="P18" i="1" s="1"/>
  <c r="N56" i="1"/>
  <c r="O56" i="1" s="1"/>
  <c r="N60" i="1"/>
  <c r="O60" i="1" s="1"/>
  <c r="L40" i="1"/>
  <c r="P40" i="1" s="1"/>
  <c r="L38" i="1"/>
  <c r="P38" i="1" s="1"/>
  <c r="N33" i="1"/>
  <c r="O33" i="1" s="1"/>
  <c r="N41" i="1"/>
  <c r="O41" i="1" s="1"/>
  <c r="N21" i="1"/>
  <c r="O21" i="1" s="1"/>
  <c r="L50" i="1"/>
  <c r="P50" i="1" s="1"/>
  <c r="L34" i="1"/>
  <c r="P34" i="1" s="1"/>
  <c r="N53" i="1"/>
  <c r="O53" i="1" s="1"/>
  <c r="L48" i="1"/>
  <c r="P48" i="1" s="1"/>
  <c r="L30" i="1"/>
  <c r="P30" i="1" s="1"/>
  <c r="L24" i="1"/>
  <c r="P24" i="1" s="1"/>
  <c r="N55" i="1"/>
  <c r="O55" i="1" s="1"/>
  <c r="N35" i="1"/>
  <c r="O35" i="1" s="1"/>
  <c r="N49" i="1"/>
  <c r="O49" i="1" s="1"/>
  <c r="N43" i="1"/>
  <c r="O43" i="1" s="1"/>
  <c r="L36" i="1"/>
  <c r="P36" i="1" s="1"/>
  <c r="N51" i="1"/>
  <c r="O51" i="1" s="1"/>
  <c r="L22" i="1"/>
  <c r="P22" i="1" s="1"/>
  <c r="L54" i="1"/>
  <c r="P54" i="1" s="1"/>
  <c r="N39" i="1"/>
  <c r="O39" i="1"/>
  <c r="L32" i="1"/>
  <c r="P32" i="1" s="1"/>
  <c r="N13" i="1"/>
  <c r="O13" i="1" s="1"/>
  <c r="L42" i="1" l="1"/>
  <c r="P42" i="1" s="1"/>
  <c r="L29" i="1"/>
  <c r="P29" i="1" s="1"/>
  <c r="N46" i="1"/>
  <c r="O46" i="1" s="1"/>
  <c r="L37" i="1"/>
  <c r="P37" i="1" s="1"/>
  <c r="N31" i="1"/>
  <c r="O31" i="1" s="1"/>
  <c r="N26" i="1"/>
  <c r="O26" i="1" s="1"/>
  <c r="N23" i="1"/>
  <c r="O23" i="1" s="1"/>
  <c r="K71" i="1" s="1"/>
  <c r="N62" i="1"/>
  <c r="O62" i="1" s="1"/>
  <c r="L61" i="1"/>
  <c r="P61" i="1" s="1"/>
  <c r="N52" i="1"/>
  <c r="O52" i="1" s="1"/>
  <c r="L19" i="1"/>
  <c r="P19" i="1" s="1"/>
  <c r="N44" i="1"/>
  <c r="O44" i="1" s="1"/>
  <c r="N27" i="1"/>
  <c r="O27" i="1" s="1"/>
  <c r="L28" i="1"/>
  <c r="P28" i="1" s="1"/>
  <c r="N17" i="1"/>
  <c r="O17" i="1" s="1"/>
  <c r="L59" i="1"/>
  <c r="P59" i="1" s="1"/>
  <c r="Q76" i="1"/>
  <c r="B75" i="1" s="1"/>
  <c r="K72" i="1" l="1"/>
  <c r="K73" i="1"/>
  <c r="G73" i="1" s="1"/>
  <c r="K70" i="1"/>
</calcChain>
</file>

<file path=xl/sharedStrings.xml><?xml version="1.0" encoding="utf-8"?>
<sst xmlns="http://schemas.openxmlformats.org/spreadsheetml/2006/main" count="361" uniqueCount="208">
  <si>
    <r>
      <t xml:space="preserve"> Preduzeće </t>
    </r>
    <r>
      <rPr>
        <b/>
        <sz val="12"/>
        <rFont val="Arial"/>
        <family val="2"/>
      </rPr>
      <t>DEMO PRINT d.o.o</t>
    </r>
    <r>
      <rPr>
        <sz val="10"/>
        <rFont val="Arial"/>
        <family val="2"/>
      </rPr>
      <t>. 15000 Šabac, TC KIFLA, Trg Šabačkih žrtava 5/2/17</t>
    </r>
  </si>
  <si>
    <t>e-mail:office@demoprint.rs</t>
  </si>
  <si>
    <t>t.r. 170-0030006179000-49 i 160-6463-87</t>
  </si>
  <si>
    <t xml:space="preserve"> Telefon: 015 34 35 32, 601 274</t>
  </si>
  <si>
    <t xml:space="preserve">PIB: </t>
  </si>
  <si>
    <t>Datum</t>
  </si>
  <si>
    <t>DPO</t>
  </si>
  <si>
    <t>Valuta</t>
  </si>
  <si>
    <t>Datum prometa</t>
  </si>
  <si>
    <t>Mesto prometa</t>
  </si>
  <si>
    <t>Šabac</t>
  </si>
  <si>
    <t>Rbr.</t>
  </si>
  <si>
    <t>Šifra</t>
  </si>
  <si>
    <t>NAZIV</t>
  </si>
  <si>
    <t>JM</t>
  </si>
  <si>
    <t>%PDV</t>
  </si>
  <si>
    <t>kom</t>
  </si>
  <si>
    <t>CENA</t>
  </si>
  <si>
    <t>Rabat%</t>
  </si>
  <si>
    <t>IZNOS bez pdv</t>
  </si>
  <si>
    <t>IZNOS</t>
  </si>
  <si>
    <t>RABAT</t>
  </si>
  <si>
    <t>PDV</t>
  </si>
  <si>
    <t>TEZINA</t>
  </si>
  <si>
    <t xml:space="preserve">            </t>
  </si>
  <si>
    <t>1</t>
  </si>
  <si>
    <t>12 lista</t>
  </si>
  <si>
    <t>A3</t>
  </si>
  <si>
    <t>2</t>
  </si>
  <si>
    <t>Poslovni VERSKI</t>
  </si>
  <si>
    <t>3</t>
  </si>
  <si>
    <t>Poslovni PRIRODA</t>
  </si>
  <si>
    <t>4</t>
  </si>
  <si>
    <t>Poslovni trodelni PRIRODA</t>
  </si>
  <si>
    <t>3X12 l</t>
  </si>
  <si>
    <t>5</t>
  </si>
  <si>
    <t>Poslovni trodelni VERSKI</t>
  </si>
  <si>
    <t>6</t>
  </si>
  <si>
    <t>PRIRODA</t>
  </si>
  <si>
    <t>6+1</t>
  </si>
  <si>
    <t>B3</t>
  </si>
  <si>
    <t>7</t>
  </si>
  <si>
    <t>SKRIVENA SRBIJA</t>
  </si>
  <si>
    <t>8</t>
  </si>
  <si>
    <t>9</t>
  </si>
  <si>
    <t>DUH SRBIJE</t>
  </si>
  <si>
    <t>10</t>
  </si>
  <si>
    <t>STARA SRBIJA</t>
  </si>
  <si>
    <t>11</t>
  </si>
  <si>
    <t>MANASTIRI</t>
  </si>
  <si>
    <t>12</t>
  </si>
  <si>
    <t>13</t>
  </si>
  <si>
    <t>IKONE</t>
  </si>
  <si>
    <t>14</t>
  </si>
  <si>
    <t>15</t>
  </si>
  <si>
    <t>KAMIONI</t>
  </si>
  <si>
    <t>16</t>
  </si>
  <si>
    <t>17</t>
  </si>
  <si>
    <t>18</t>
  </si>
  <si>
    <t>CVEĆE</t>
  </si>
  <si>
    <t>19</t>
  </si>
  <si>
    <t>VOJVODINA</t>
  </si>
  <si>
    <t>20</t>
  </si>
  <si>
    <t>RIBOLOV</t>
  </si>
  <si>
    <t>21</t>
  </si>
  <si>
    <t>VRELI SNOVI</t>
  </si>
  <si>
    <t>22</t>
  </si>
  <si>
    <t>NAŠA PEKARA</t>
  </si>
  <si>
    <t>23</t>
  </si>
  <si>
    <t>24</t>
  </si>
  <si>
    <t>25</t>
  </si>
  <si>
    <t>4 lista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</si>
  <si>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</si>
  <si>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</si>
  <si>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</si>
  <si>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</si>
  <si>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</si>
  <si>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</si>
  <si>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</si>
  <si>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</si>
  <si>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</si>
  <si>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</si>
  <si>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</si>
  <si>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</si>
  <si>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</si>
  <si>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</si>
  <si>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</si>
  <si>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</si>
  <si>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12+1</t>
  </si>
  <si>
    <t>46</t>
  </si>
  <si>
    <t>42</t>
  </si>
  <si>
    <t>43</t>
  </si>
  <si>
    <t>44</t>
  </si>
  <si>
    <t>45</t>
  </si>
  <si>
    <t>14/17</t>
  </si>
  <si>
    <t>47</t>
  </si>
  <si>
    <t>48</t>
  </si>
  <si>
    <t>49</t>
  </si>
  <si>
    <t>50</t>
  </si>
  <si>
    <t>51</t>
  </si>
  <si>
    <t>KALENDARSKI BLOK</t>
  </si>
  <si>
    <t>52</t>
  </si>
  <si>
    <t>25/13</t>
  </si>
  <si>
    <t>20/9,5</t>
  </si>
  <si>
    <t>Brza pošta</t>
  </si>
  <si>
    <t>Osnovica PDV</t>
  </si>
  <si>
    <t>Iznos PDV</t>
  </si>
  <si>
    <t>Svega roba/usluge</t>
  </si>
  <si>
    <t>0%</t>
  </si>
  <si>
    <t>EUR</t>
  </si>
  <si>
    <t>Rabat</t>
  </si>
  <si>
    <t>UKUPNO</t>
  </si>
  <si>
    <t>NAPOMENA</t>
  </si>
  <si>
    <t>T(kg)</t>
  </si>
  <si>
    <t>Sr.kurs</t>
  </si>
  <si>
    <t>Izdao</t>
  </si>
  <si>
    <t>Primio</t>
  </si>
  <si>
    <t>/25</t>
  </si>
  <si>
    <t>400 089</t>
  </si>
  <si>
    <t>Pravoslavlje zlatotisak</t>
  </si>
  <si>
    <t>400 019</t>
  </si>
  <si>
    <t>400 020</t>
  </si>
  <si>
    <t>400 055</t>
  </si>
  <si>
    <t>400 056</t>
  </si>
  <si>
    <t>400 001</t>
  </si>
  <si>
    <t>400 002</t>
  </si>
  <si>
    <t>400 035</t>
  </si>
  <si>
    <t>400 003</t>
  </si>
  <si>
    <t>400 005</t>
  </si>
  <si>
    <t>400 007</t>
  </si>
  <si>
    <t>400 006</t>
  </si>
  <si>
    <t>400 004</t>
  </si>
  <si>
    <t>400 008</t>
  </si>
  <si>
    <t>400 011</t>
  </si>
  <si>
    <t>400 010</t>
  </si>
  <si>
    <t>400 013</t>
  </si>
  <si>
    <t>400 014</t>
  </si>
  <si>
    <t>400 015</t>
  </si>
  <si>
    <t>400 016</t>
  </si>
  <si>
    <t>400 012</t>
  </si>
  <si>
    <t>400 029</t>
  </si>
  <si>
    <t>400 028</t>
  </si>
  <si>
    <t>400 074</t>
  </si>
  <si>
    <t>400 030</t>
  </si>
  <si>
    <t>400 031</t>
  </si>
  <si>
    <t>400 080</t>
  </si>
  <si>
    <t>400 032</t>
  </si>
  <si>
    <t>MOJA SRBIJA</t>
  </si>
  <si>
    <t>DUH VREMENA</t>
  </si>
  <si>
    <t>400 064</t>
  </si>
  <si>
    <t>400 050</t>
  </si>
  <si>
    <t>400 053</t>
  </si>
  <si>
    <t>400 052</t>
  </si>
  <si>
    <t>400 085</t>
  </si>
  <si>
    <t>400 083</t>
  </si>
  <si>
    <t>400 082</t>
  </si>
  <si>
    <t xml:space="preserve"> M.Br: 06846394          PIB: 100082328</t>
  </si>
  <si>
    <t>13lista</t>
  </si>
  <si>
    <t>32x77cm</t>
  </si>
  <si>
    <t>400 090</t>
  </si>
  <si>
    <t>400 040</t>
  </si>
  <si>
    <t>400 091</t>
  </si>
  <si>
    <t>400 041</t>
  </si>
  <si>
    <t>400 097</t>
  </si>
  <si>
    <t>400 063</t>
  </si>
  <si>
    <t>400 093</t>
  </si>
  <si>
    <t>400 061</t>
  </si>
  <si>
    <t>400 096</t>
  </si>
  <si>
    <t>400 062</t>
  </si>
  <si>
    <t>400 094</t>
  </si>
  <si>
    <t>400 043</t>
  </si>
  <si>
    <t>400 095</t>
  </si>
  <si>
    <t>400 044</t>
  </si>
  <si>
    <t>400 033</t>
  </si>
  <si>
    <t>VREME LOVA</t>
  </si>
  <si>
    <t>DRUGARI</t>
  </si>
  <si>
    <t>AUTOMOBILI</t>
  </si>
  <si>
    <t>Katalog</t>
  </si>
  <si>
    <t>IKONE                       (STONI)</t>
  </si>
  <si>
    <t>MIRIS PRIRODE         (STONI)</t>
  </si>
  <si>
    <t>SKRIVENA SRBIJA    (STONI)</t>
  </si>
  <si>
    <t>MOJA SRBIJA            (STONI)</t>
  </si>
  <si>
    <t>DUH SRBIJE              (STONI)</t>
  </si>
  <si>
    <t>STARA SRBIJA          (STONI)</t>
  </si>
  <si>
    <t>DUH VREMENA         (STONI)</t>
  </si>
  <si>
    <t>MANASTIRI                (STONI)</t>
  </si>
  <si>
    <t>PRIRODA II              (STONI XL)</t>
  </si>
  <si>
    <t>IKONE II                  (STONI XL)</t>
  </si>
  <si>
    <t>SKRIVENA SRBIJA II      (STONI XL)</t>
  </si>
  <si>
    <t>STARA SRBIJA    ZAGLAVLJE</t>
  </si>
  <si>
    <t>ŠARENICA           ZAGLAVLJE</t>
  </si>
  <si>
    <t>DUH SRBIJE        ZAGLAVLJE</t>
  </si>
  <si>
    <t>MANASTIRI          ZAGLAVLJE</t>
  </si>
  <si>
    <t>PRIRODA             ZAGLAVLJE</t>
  </si>
  <si>
    <t>IKONE                  ZAGLAVLJE</t>
  </si>
  <si>
    <t>PRIRODA                   KUKICA</t>
  </si>
  <si>
    <t>SKRIVENA SRBIJA          KUKICA</t>
  </si>
  <si>
    <t>STARA SRBIJA          KUKICA</t>
  </si>
  <si>
    <t>ŠARENICA                 KUKICA</t>
  </si>
  <si>
    <t>DUH SRBIJE              KUKICA</t>
  </si>
  <si>
    <t>MANASTIRI                KUKICA</t>
  </si>
  <si>
    <t>IKONE                       KUKICA</t>
  </si>
  <si>
    <t>23/16</t>
  </si>
  <si>
    <t>33/16</t>
  </si>
  <si>
    <r>
      <rPr>
        <b/>
        <sz val="8"/>
        <rFont val="Arial"/>
        <family val="2"/>
      </rPr>
      <t>SKRIVENA SRBIJA</t>
    </r>
    <r>
      <rPr>
        <b/>
        <sz val="7"/>
        <rFont val="Arial"/>
        <family val="2"/>
      </rPr>
      <t xml:space="preserve">  ZAGLAVLJE</t>
    </r>
  </si>
  <si>
    <t>MOJA SRBIJA II        (STONI XL)</t>
  </si>
  <si>
    <t>14/21</t>
  </si>
  <si>
    <t>Porudžbenica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</si>
</sst>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yy;@"/>
    <numFmt numFmtId="165" formatCode="#,##0.0"/>
  </numFmts>
  <fonts count="18" x14ac:knownFonts="1">
    <font>
      <sz val="10"/>
      <name val="Arial"/>
      <family val="2"/>
    </font>
    <font>
      <sz val="10"/>
      <name val="Avant Garde Light YU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color indexed="10"/>
      <name val="Avant Garde Light YU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3.5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E1F0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7F791"/>
        <bgColor indexed="64"/>
      </patternFill>
    </fill>
    <fill>
      <patternFill patternType="solid">
        <fgColor rgb="FFFDFEE6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49" fontId="1" fillId="3" borderId="0" xfId="0" applyNumberFormat="1" applyFont="1" applyFill="1" applyAlignment="1">
      <alignment horizontal="right"/>
    </xf>
    <xf numFmtId="0" fontId="1" fillId="3" borderId="0" xfId="0" applyFont="1" applyFill="1"/>
    <xf numFmtId="0" fontId="1" fillId="5" borderId="0" xfId="0" applyFont="1" applyFill="1" applyAlignment="1">
      <alignment horizontal="center"/>
    </xf>
    <xf numFmtId="1" fontId="2" fillId="6" borderId="0" xfId="0" applyNumberFormat="1" applyFont="1" applyFill="1"/>
    <xf numFmtId="1" fontId="0" fillId="5" borderId="0" xfId="0" applyNumberFormat="1" applyFill="1" applyAlignment="1">
      <alignment horizontal="center"/>
    </xf>
    <xf numFmtId="4" fontId="0" fillId="5" borderId="0" xfId="0" applyNumberFormat="1" applyFill="1"/>
    <xf numFmtId="9" fontId="0" fillId="5" borderId="0" xfId="0" applyNumberFormat="1" applyFill="1"/>
    <xf numFmtId="0" fontId="4" fillId="5" borderId="0" xfId="0" applyFont="1" applyFill="1" applyAlignment="1">
      <alignment wrapText="1"/>
    </xf>
    <xf numFmtId="0" fontId="3" fillId="5" borderId="0" xfId="0" applyFont="1" applyFill="1"/>
    <xf numFmtId="0" fontId="3" fillId="5" borderId="1" xfId="0" applyFont="1" applyFill="1" applyBorder="1"/>
    <xf numFmtId="0" fontId="4" fillId="5" borderId="0" xfId="0" applyFont="1" applyFill="1"/>
    <xf numFmtId="0" fontId="6" fillId="5" borderId="1" xfId="0" applyFont="1" applyFill="1" applyBorder="1" applyAlignment="1">
      <alignment horizontal="left"/>
    </xf>
    <xf numFmtId="0" fontId="0" fillId="5" borderId="2" xfId="0" applyFill="1" applyBorder="1" applyAlignment="1" applyProtection="1">
      <alignment vertical="center"/>
      <protection locked="0"/>
    </xf>
    <xf numFmtId="0" fontId="2" fillId="2" borderId="0" xfId="0" applyFont="1" applyFill="1"/>
    <xf numFmtId="49" fontId="11" fillId="4" borderId="3" xfId="0" applyNumberFormat="1" applyFont="1" applyFill="1" applyBorder="1" applyAlignment="1">
      <alignment horizontal="right" indent="1"/>
    </xf>
    <xf numFmtId="49" fontId="7" fillId="4" borderId="3" xfId="0" applyNumberFormat="1" applyFont="1" applyFill="1" applyBorder="1" applyAlignment="1">
      <alignment horizontal="left" wrapText="1" indent="1"/>
    </xf>
    <xf numFmtId="49" fontId="11" fillId="4" borderId="3" xfId="0" applyNumberFormat="1" applyFont="1" applyFill="1" applyBorder="1" applyAlignment="1">
      <alignment wrapText="1"/>
    </xf>
    <xf numFmtId="49" fontId="11" fillId="4" borderId="3" xfId="0" applyNumberFormat="1" applyFont="1" applyFill="1" applyBorder="1" applyAlignment="1">
      <alignment horizontal="center"/>
    </xf>
    <xf numFmtId="1" fontId="11" fillId="4" borderId="3" xfId="0" applyNumberFormat="1" applyFont="1" applyFill="1" applyBorder="1" applyAlignment="1" applyProtection="1">
      <alignment horizontal="center"/>
      <protection locked="0"/>
    </xf>
    <xf numFmtId="49" fontId="11" fillId="7" borderId="3" xfId="0" applyNumberFormat="1" applyFont="1" applyFill="1" applyBorder="1" applyAlignment="1">
      <alignment horizontal="right" indent="1"/>
    </xf>
    <xf numFmtId="49" fontId="7" fillId="7" borderId="3" xfId="0" applyNumberFormat="1" applyFont="1" applyFill="1" applyBorder="1" applyAlignment="1">
      <alignment horizontal="left" wrapText="1" indent="1"/>
    </xf>
    <xf numFmtId="49" fontId="11" fillId="7" borderId="3" xfId="0" applyNumberFormat="1" applyFont="1" applyFill="1" applyBorder="1" applyAlignment="1">
      <alignment wrapText="1"/>
    </xf>
    <xf numFmtId="49" fontId="11" fillId="7" borderId="3" xfId="0" applyNumberFormat="1" applyFont="1" applyFill="1" applyBorder="1" applyAlignment="1">
      <alignment horizontal="center"/>
    </xf>
    <xf numFmtId="1" fontId="11" fillId="7" borderId="3" xfId="0" applyNumberFormat="1" applyFont="1" applyFill="1" applyBorder="1" applyAlignment="1" applyProtection="1">
      <alignment horizontal="center"/>
      <protection locked="0"/>
    </xf>
    <xf numFmtId="49" fontId="11" fillId="8" borderId="3" xfId="0" applyNumberFormat="1" applyFont="1" applyFill="1" applyBorder="1" applyAlignment="1">
      <alignment horizontal="right" indent="1"/>
    </xf>
    <xf numFmtId="49" fontId="7" fillId="8" borderId="3" xfId="0" applyNumberFormat="1" applyFont="1" applyFill="1" applyBorder="1" applyAlignment="1">
      <alignment horizontal="left" wrapText="1" indent="1"/>
    </xf>
    <xf numFmtId="49" fontId="11" fillId="8" borderId="3" xfId="0" applyNumberFormat="1" applyFont="1" applyFill="1" applyBorder="1" applyAlignment="1">
      <alignment wrapText="1"/>
    </xf>
    <xf numFmtId="49" fontId="11" fillId="8" borderId="3" xfId="0" applyNumberFormat="1" applyFont="1" applyFill="1" applyBorder="1" applyAlignment="1">
      <alignment horizontal="center"/>
    </xf>
    <xf numFmtId="1" fontId="11" fillId="8" borderId="3" xfId="0" applyNumberFormat="1" applyFont="1" applyFill="1" applyBorder="1" applyAlignment="1" applyProtection="1">
      <alignment horizontal="center"/>
      <protection locked="0"/>
    </xf>
    <xf numFmtId="49" fontId="7" fillId="8" borderId="4" xfId="0" applyNumberFormat="1" applyFont="1" applyFill="1" applyBorder="1" applyAlignment="1">
      <alignment horizontal="left" wrapText="1" indent="1"/>
    </xf>
    <xf numFmtId="49" fontId="11" fillId="8" borderId="4" xfId="0" applyNumberFormat="1" applyFont="1" applyFill="1" applyBorder="1" applyAlignment="1">
      <alignment wrapText="1"/>
    </xf>
    <xf numFmtId="49" fontId="11" fillId="8" borderId="4" xfId="0" applyNumberFormat="1" applyFont="1" applyFill="1" applyBorder="1" applyAlignment="1">
      <alignment horizontal="center"/>
    </xf>
    <xf numFmtId="49" fontId="11" fillId="0" borderId="5" xfId="0" applyNumberFormat="1" applyFont="1" applyBorder="1" applyAlignment="1">
      <alignment horizontal="right" indent="1"/>
    </xf>
    <xf numFmtId="49" fontId="7" fillId="0" borderId="3" xfId="0" applyNumberFormat="1" applyFont="1" applyBorder="1" applyAlignment="1">
      <alignment horizontal="left" wrapText="1" indent="1"/>
    </xf>
    <xf numFmtId="49" fontId="11" fillId="0" borderId="3" xfId="0" applyNumberFormat="1" applyFont="1" applyBorder="1" applyAlignment="1">
      <alignment wrapText="1"/>
    </xf>
    <xf numFmtId="49" fontId="11" fillId="0" borderId="3" xfId="0" applyNumberFormat="1" applyFont="1" applyBorder="1" applyAlignment="1">
      <alignment horizontal="center"/>
    </xf>
    <xf numFmtId="1" fontId="11" fillId="0" borderId="3" xfId="0" applyNumberFormat="1" applyFont="1" applyBorder="1" applyAlignment="1" applyProtection="1">
      <alignment horizontal="center"/>
      <protection locked="0"/>
    </xf>
    <xf numFmtId="49" fontId="7" fillId="4" borderId="6" xfId="0" applyNumberFormat="1" applyFont="1" applyFill="1" applyBorder="1" applyAlignment="1">
      <alignment horizontal="left" wrapText="1" indent="1"/>
    </xf>
    <xf numFmtId="0" fontId="0" fillId="5" borderId="0" xfId="0" applyFill="1"/>
    <xf numFmtId="0" fontId="7" fillId="2" borderId="7" xfId="0" applyFont="1" applyFill="1" applyBorder="1" applyAlignment="1">
      <alignment vertical="center"/>
    </xf>
    <xf numFmtId="0" fontId="12" fillId="0" borderId="0" xfId="0" applyFont="1"/>
    <xf numFmtId="1" fontId="11" fillId="4" borderId="3" xfId="0" applyNumberFormat="1" applyFont="1" applyFill="1" applyBorder="1" applyAlignment="1" applyProtection="1">
      <alignment horizontal="right"/>
      <protection locked="0"/>
    </xf>
    <xf numFmtId="4" fontId="11" fillId="4" borderId="3" xfId="0" applyNumberFormat="1" applyFont="1" applyFill="1" applyBorder="1"/>
    <xf numFmtId="165" fontId="11" fillId="4" borderId="3" xfId="0" applyNumberFormat="1" applyFont="1" applyFill="1" applyBorder="1" applyProtection="1">
      <protection locked="0"/>
    </xf>
    <xf numFmtId="1" fontId="11" fillId="7" borderId="3" xfId="0" applyNumberFormat="1" applyFont="1" applyFill="1" applyBorder="1" applyAlignment="1" applyProtection="1">
      <alignment horizontal="right"/>
      <protection locked="0"/>
    </xf>
    <xf numFmtId="4" fontId="11" fillId="7" borderId="3" xfId="0" applyNumberFormat="1" applyFont="1" applyFill="1" applyBorder="1"/>
    <xf numFmtId="165" fontId="11" fillId="7" borderId="3" xfId="0" applyNumberFormat="1" applyFont="1" applyFill="1" applyBorder="1" applyProtection="1">
      <protection locked="0"/>
    </xf>
    <xf numFmtId="3" fontId="11" fillId="8" borderId="6" xfId="0" applyNumberFormat="1" applyFont="1" applyFill="1" applyBorder="1" applyAlignment="1" applyProtection="1">
      <alignment horizontal="right"/>
      <protection locked="0"/>
    </xf>
    <xf numFmtId="4" fontId="11" fillId="8" borderId="3" xfId="0" applyNumberFormat="1" applyFont="1" applyFill="1" applyBorder="1"/>
    <xf numFmtId="165" fontId="11" fillId="8" borderId="3" xfId="0" applyNumberFormat="1" applyFont="1" applyFill="1" applyBorder="1" applyProtection="1">
      <protection locked="0"/>
    </xf>
    <xf numFmtId="3" fontId="11" fillId="0" borderId="3" xfId="0" applyNumberFormat="1" applyFont="1" applyBorder="1" applyProtection="1">
      <protection locked="0"/>
    </xf>
    <xf numFmtId="4" fontId="11" fillId="0" borderId="3" xfId="0" applyNumberFormat="1" applyFont="1" applyBorder="1"/>
    <xf numFmtId="165" fontId="11" fillId="0" borderId="3" xfId="0" applyNumberFormat="1" applyFont="1" applyBorder="1" applyProtection="1">
      <protection locked="0"/>
    </xf>
    <xf numFmtId="3" fontId="11" fillId="4" borderId="6" xfId="0" applyNumberFormat="1" applyFont="1" applyFill="1" applyBorder="1" applyProtection="1">
      <protection locked="0"/>
    </xf>
    <xf numFmtId="0" fontId="7" fillId="0" borderId="0" xfId="0" applyFont="1"/>
    <xf numFmtId="10" fontId="0" fillId="0" borderId="0" xfId="0" applyNumberFormat="1"/>
    <xf numFmtId="0" fontId="13" fillId="0" borderId="0" xfId="0" applyFont="1"/>
    <xf numFmtId="49" fontId="7" fillId="0" borderId="8" xfId="0" applyNumberFormat="1" applyFont="1" applyBorder="1" applyAlignment="1" applyProtection="1">
      <alignment horizontal="left" wrapText="1" indent="1"/>
      <protection locked="0"/>
    </xf>
    <xf numFmtId="49" fontId="11" fillId="0" borderId="3" xfId="0" applyNumberFormat="1" applyFont="1" applyBorder="1" applyAlignment="1" applyProtection="1">
      <alignment wrapText="1"/>
      <protection locked="0"/>
    </xf>
    <xf numFmtId="49" fontId="11" fillId="0" borderId="3" xfId="0" applyNumberFormat="1" applyFont="1" applyBorder="1" applyAlignment="1" applyProtection="1">
      <alignment horizontal="center"/>
      <protection locked="0"/>
    </xf>
    <xf numFmtId="49" fontId="11" fillId="0" borderId="3" xfId="0" applyNumberFormat="1" applyFont="1" applyBorder="1" applyAlignment="1">
      <alignment horizontal="right" indent="1"/>
    </xf>
    <xf numFmtId="49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9" fontId="0" fillId="2" borderId="9" xfId="0" applyNumberForma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right"/>
    </xf>
    <xf numFmtId="9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/>
    <xf numFmtId="9" fontId="0" fillId="2" borderId="1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3" fontId="0" fillId="0" borderId="0" xfId="0" applyNumberFormat="1" applyAlignment="1">
      <alignment horizontal="center" vertical="center" wrapText="1"/>
    </xf>
    <xf numFmtId="3" fontId="11" fillId="9" borderId="10" xfId="0" applyNumberFormat="1" applyFont="1" applyFill="1" applyBorder="1" applyAlignment="1">
      <alignment horizontal="left" vertical="top" wrapText="1"/>
    </xf>
    <xf numFmtId="4" fontId="0" fillId="9" borderId="10" xfId="0" applyNumberFormat="1" applyFill="1" applyBorder="1" applyAlignment="1" applyProtection="1">
      <alignment horizontal="left" vertical="top" wrapText="1"/>
      <protection locked="0"/>
    </xf>
    <xf numFmtId="9" fontId="12" fillId="0" borderId="12" xfId="0" applyNumberFormat="1" applyFont="1" applyBorder="1" applyAlignment="1">
      <alignment horizontal="left" vertical="top"/>
    </xf>
    <xf numFmtId="3" fontId="11" fillId="0" borderId="6" xfId="0" applyNumberFormat="1" applyFont="1" applyBorder="1" applyProtection="1">
      <protection locked="0"/>
    </xf>
    <xf numFmtId="4" fontId="11" fillId="0" borderId="3" xfId="0" applyNumberFormat="1" applyFont="1" applyBorder="1" applyProtection="1">
      <protection locked="0"/>
    </xf>
    <xf numFmtId="4" fontId="12" fillId="0" borderId="12" xfId="0" applyNumberFormat="1" applyFont="1" applyBorder="1" applyAlignment="1">
      <alignment horizontal="left" vertical="top"/>
    </xf>
    <xf numFmtId="49" fontId="11" fillId="8" borderId="5" xfId="0" applyNumberFormat="1" applyFont="1" applyFill="1" applyBorder="1" applyAlignment="1">
      <alignment horizontal="right" indent="1"/>
    </xf>
    <xf numFmtId="1" fontId="11" fillId="8" borderId="4" xfId="0" applyNumberFormat="1" applyFont="1" applyFill="1" applyBorder="1" applyAlignment="1" applyProtection="1">
      <alignment horizontal="center"/>
      <protection locked="0"/>
    </xf>
    <xf numFmtId="165" fontId="11" fillId="8" borderId="4" xfId="0" applyNumberFormat="1" applyFont="1" applyFill="1" applyBorder="1" applyProtection="1">
      <protection locked="0"/>
    </xf>
    <xf numFmtId="49" fontId="7" fillId="0" borderId="6" xfId="0" applyNumberFormat="1" applyFont="1" applyBorder="1" applyAlignment="1">
      <alignment horizontal="left" wrapText="1" indent="1"/>
    </xf>
    <xf numFmtId="49" fontId="16" fillId="4" borderId="3" xfId="0" applyNumberFormat="1" applyFont="1" applyFill="1" applyBorder="1" applyAlignment="1">
      <alignment wrapText="1"/>
    </xf>
    <xf numFmtId="49" fontId="11" fillId="10" borderId="3" xfId="0" applyNumberFormat="1" applyFont="1" applyFill="1" applyBorder="1" applyAlignment="1">
      <alignment horizontal="right" indent="1"/>
    </xf>
    <xf numFmtId="49" fontId="7" fillId="10" borderId="3" xfId="0" applyNumberFormat="1" applyFont="1" applyFill="1" applyBorder="1" applyAlignment="1">
      <alignment horizontal="left" wrapText="1" indent="1"/>
    </xf>
    <xf numFmtId="49" fontId="11" fillId="10" borderId="3" xfId="0" applyNumberFormat="1" applyFont="1" applyFill="1" applyBorder="1" applyAlignment="1">
      <alignment wrapText="1"/>
    </xf>
    <xf numFmtId="49" fontId="11" fillId="10" borderId="3" xfId="0" applyNumberFormat="1" applyFont="1" applyFill="1" applyBorder="1" applyAlignment="1">
      <alignment horizontal="center"/>
    </xf>
    <xf numFmtId="1" fontId="11" fillId="10" borderId="3" xfId="0" applyNumberFormat="1" applyFont="1" applyFill="1" applyBorder="1" applyAlignment="1" applyProtection="1">
      <alignment horizontal="center"/>
      <protection locked="0"/>
    </xf>
    <xf numFmtId="1" fontId="11" fillId="10" borderId="3" xfId="0" applyNumberFormat="1" applyFont="1" applyFill="1" applyBorder="1" applyAlignment="1" applyProtection="1">
      <alignment horizontal="right"/>
      <protection locked="0"/>
    </xf>
    <xf numFmtId="4" fontId="11" fillId="10" borderId="3" xfId="0" applyNumberFormat="1" applyFont="1" applyFill="1" applyBorder="1"/>
    <xf numFmtId="165" fontId="11" fillId="10" borderId="3" xfId="0" applyNumberFormat="1" applyFont="1" applyFill="1" applyBorder="1" applyProtection="1">
      <protection locked="0"/>
    </xf>
    <xf numFmtId="49" fontId="17" fillId="10" borderId="3" xfId="0" applyNumberFormat="1" applyFont="1" applyFill="1" applyBorder="1" applyAlignment="1">
      <alignment horizontal="left" wrapText="1" indent="1"/>
    </xf>
    <xf numFmtId="49" fontId="11" fillId="11" borderId="3" xfId="0" applyNumberFormat="1" applyFont="1" applyFill="1" applyBorder="1" applyAlignment="1">
      <alignment horizontal="right" indent="1"/>
    </xf>
    <xf numFmtId="49" fontId="7" fillId="11" borderId="3" xfId="0" applyNumberFormat="1" applyFont="1" applyFill="1" applyBorder="1" applyAlignment="1">
      <alignment horizontal="left" wrapText="1" indent="1"/>
    </xf>
    <xf numFmtId="49" fontId="11" fillId="11" borderId="3" xfId="0" applyNumberFormat="1" applyFont="1" applyFill="1" applyBorder="1" applyAlignment="1">
      <alignment wrapText="1"/>
    </xf>
    <xf numFmtId="49" fontId="11" fillId="11" borderId="3" xfId="0" applyNumberFormat="1" applyFont="1" applyFill="1" applyBorder="1" applyAlignment="1">
      <alignment horizontal="center"/>
    </xf>
    <xf numFmtId="1" fontId="11" fillId="11" borderId="3" xfId="0" applyNumberFormat="1" applyFont="1" applyFill="1" applyBorder="1" applyAlignment="1" applyProtection="1">
      <alignment horizontal="center"/>
      <protection locked="0"/>
    </xf>
    <xf numFmtId="1" fontId="11" fillId="11" borderId="3" xfId="0" applyNumberFormat="1" applyFont="1" applyFill="1" applyBorder="1" applyAlignment="1" applyProtection="1">
      <alignment horizontal="right"/>
      <protection locked="0"/>
    </xf>
    <xf numFmtId="4" fontId="11" fillId="11" borderId="3" xfId="0" applyNumberFormat="1" applyFont="1" applyFill="1" applyBorder="1"/>
    <xf numFmtId="165" fontId="11" fillId="11" borderId="3" xfId="0" applyNumberFormat="1" applyFont="1" applyFill="1" applyBorder="1" applyProtection="1">
      <protection locked="0"/>
    </xf>
    <xf numFmtId="49" fontId="17" fillId="11" borderId="3" xfId="0" applyNumberFormat="1" applyFont="1" applyFill="1" applyBorder="1" applyAlignment="1">
      <alignment horizontal="left" wrapText="1" indent="1"/>
    </xf>
    <xf numFmtId="49" fontId="17" fillId="0" borderId="3" xfId="0" applyNumberFormat="1" applyFont="1" applyBorder="1" applyAlignment="1">
      <alignment horizontal="left" wrapText="1" indent="1"/>
    </xf>
    <xf numFmtId="0" fontId="12" fillId="0" borderId="12" xfId="0" applyFont="1" applyBorder="1" applyAlignment="1">
      <alignment horizontal="left" vertical="top"/>
    </xf>
    <xf numFmtId="9" fontId="12" fillId="0" borderId="12" xfId="0" applyNumberFormat="1" applyFont="1" applyBorder="1" applyAlignment="1">
      <alignment horizontal="left" vertical="top"/>
    </xf>
    <xf numFmtId="49" fontId="10" fillId="2" borderId="0" xfId="0" applyNumberFormat="1" applyFont="1" applyFill="1" applyAlignment="1">
      <alignment horizontal="right" wrapText="1"/>
    </xf>
    <xf numFmtId="49" fontId="10" fillId="2" borderId="30" xfId="0" applyNumberFormat="1" applyFont="1" applyFill="1" applyBorder="1" applyAlignment="1">
      <alignment horizontal="right" wrapText="1"/>
    </xf>
    <xf numFmtId="0" fontId="2" fillId="2" borderId="0" xfId="0" applyFont="1" applyFill="1" applyAlignment="1">
      <alignment horizontal="center"/>
    </xf>
    <xf numFmtId="0" fontId="2" fillId="2" borderId="30" xfId="0" applyFont="1" applyFill="1" applyBorder="1" applyAlignment="1">
      <alignment horizontal="center"/>
    </xf>
    <xf numFmtId="9" fontId="10" fillId="2" borderId="0" xfId="0" applyNumberFormat="1" applyFont="1" applyFill="1" applyAlignment="1">
      <alignment horizontal="right" wrapText="1"/>
    </xf>
    <xf numFmtId="9" fontId="10" fillId="2" borderId="30" xfId="0" applyNumberFormat="1" applyFont="1" applyFill="1" applyBorder="1" applyAlignment="1">
      <alignment horizontal="right" wrapText="1"/>
    </xf>
    <xf numFmtId="9" fontId="10" fillId="2" borderId="0" xfId="0" applyNumberFormat="1" applyFont="1" applyFill="1" applyAlignment="1">
      <alignment horizontal="center" wrapText="1"/>
    </xf>
    <xf numFmtId="9" fontId="10" fillId="2" borderId="30" xfId="0" applyNumberFormat="1" applyFont="1" applyFill="1" applyBorder="1" applyAlignment="1">
      <alignment horizontal="center" wrapText="1"/>
    </xf>
    <xf numFmtId="4" fontId="0" fillId="0" borderId="9" xfId="0" applyNumberFormat="1" applyBorder="1" applyAlignment="1">
      <alignment horizontal="right" wrapText="1" indent="1"/>
    </xf>
    <xf numFmtId="4" fontId="10" fillId="2" borderId="0" xfId="0" applyNumberFormat="1" applyFont="1" applyFill="1" applyAlignment="1">
      <alignment horizontal="center" wrapText="1"/>
    </xf>
    <xf numFmtId="4" fontId="10" fillId="2" borderId="30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30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0" fillId="2" borderId="30" xfId="0" applyFont="1" applyFill="1" applyBorder="1" applyAlignment="1">
      <alignment horizontal="center"/>
    </xf>
    <xf numFmtId="49" fontId="12" fillId="8" borderId="27" xfId="0" applyNumberFormat="1" applyFont="1" applyFill="1" applyBorder="1" applyAlignment="1">
      <alignment horizontal="center" wrapText="1"/>
    </xf>
    <xf numFmtId="49" fontId="12" fillId="8" borderId="28" xfId="0" applyNumberFormat="1" applyFont="1" applyFill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49" fontId="12" fillId="0" borderId="5" xfId="0" applyNumberFormat="1" applyFont="1" applyBorder="1" applyAlignment="1">
      <alignment horizontal="center" wrapText="1"/>
    </xf>
    <xf numFmtId="4" fontId="11" fillId="8" borderId="27" xfId="0" applyNumberFormat="1" applyFont="1" applyFill="1" applyBorder="1"/>
    <xf numFmtId="4" fontId="11" fillId="8" borderId="43" xfId="0" applyNumberFormat="1" applyFont="1" applyFill="1" applyBorder="1"/>
    <xf numFmtId="4" fontId="11" fillId="0" borderId="3" xfId="0" applyNumberFormat="1" applyFont="1" applyBorder="1"/>
    <xf numFmtId="0" fontId="12" fillId="0" borderId="21" xfId="0" applyFont="1" applyBorder="1" applyAlignment="1" applyProtection="1">
      <alignment horizontal="left" vertical="top" wrapText="1"/>
      <protection locked="0"/>
    </xf>
    <xf numFmtId="0" fontId="12" fillId="0" borderId="22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1" xfId="0" applyFont="1" applyBorder="1" applyAlignment="1" applyProtection="1">
      <alignment horizontal="left" vertical="top" wrapText="1"/>
      <protection locked="0"/>
    </xf>
    <xf numFmtId="0" fontId="12" fillId="0" borderId="10" xfId="0" applyFont="1" applyBorder="1" applyAlignment="1" applyProtection="1">
      <alignment horizontal="left" vertical="top" wrapText="1"/>
      <protection locked="0"/>
    </xf>
    <xf numFmtId="0" fontId="12" fillId="0" borderId="40" xfId="0" applyFont="1" applyBorder="1" applyAlignment="1" applyProtection="1">
      <alignment horizontal="left" vertical="top" wrapText="1"/>
      <protection locked="0"/>
    </xf>
    <xf numFmtId="0" fontId="4" fillId="2" borderId="1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49" fontId="2" fillId="0" borderId="21" xfId="0" applyNumberFormat="1" applyFont="1" applyBorder="1" applyAlignment="1">
      <alignment horizontal="right" vertical="top" wrapText="1" indent="1"/>
    </xf>
    <xf numFmtId="4" fontId="0" fillId="0" borderId="9" xfId="0" applyNumberFormat="1" applyBorder="1" applyAlignment="1">
      <alignment horizontal="right" indent="1"/>
    </xf>
    <xf numFmtId="0" fontId="0" fillId="2" borderId="9" xfId="0" applyFill="1" applyBorder="1"/>
    <xf numFmtId="0" fontId="0" fillId="0" borderId="9" xfId="0" applyBorder="1"/>
    <xf numFmtId="4" fontId="0" fillId="0" borderId="11" xfId="0" applyNumberFormat="1" applyBorder="1" applyAlignment="1">
      <alignment horizontal="right" indent="1"/>
    </xf>
    <xf numFmtId="4" fontId="14" fillId="0" borderId="34" xfId="0" applyNumberFormat="1" applyFont="1" applyBorder="1" applyAlignment="1">
      <alignment horizontal="center"/>
    </xf>
    <xf numFmtId="4" fontId="14" fillId="0" borderId="35" xfId="0" applyNumberFormat="1" applyFont="1" applyBorder="1" applyAlignment="1">
      <alignment horizontal="center"/>
    </xf>
    <xf numFmtId="0" fontId="0" fillId="2" borderId="11" xfId="0" applyFill="1" applyBorder="1"/>
    <xf numFmtId="0" fontId="0" fillId="0" borderId="11" xfId="0" applyBorder="1"/>
    <xf numFmtId="4" fontId="15" fillId="0" borderId="11" xfId="0" applyNumberFormat="1" applyFont="1" applyBorder="1"/>
    <xf numFmtId="49" fontId="0" fillId="2" borderId="31" xfId="0" applyNumberFormat="1" applyFill="1" applyBorder="1" applyAlignment="1">
      <alignment horizontal="center" vertical="center" wrapText="1"/>
    </xf>
    <xf numFmtId="49" fontId="0" fillId="2" borderId="31" xfId="0" applyNumberFormat="1" applyFill="1" applyBorder="1" applyAlignment="1">
      <alignment horizontal="center" vertical="center"/>
    </xf>
    <xf numFmtId="3" fontId="0" fillId="2" borderId="31" xfId="0" applyNumberFormat="1" applyFill="1" applyBorder="1"/>
    <xf numFmtId="0" fontId="0" fillId="2" borderId="31" xfId="0" applyFill="1" applyBorder="1"/>
    <xf numFmtId="4" fontId="0" fillId="0" borderId="32" xfId="0" applyNumberFormat="1" applyBorder="1"/>
    <xf numFmtId="4" fontId="0" fillId="0" borderId="10" xfId="0" applyNumberFormat="1" applyBorder="1"/>
    <xf numFmtId="4" fontId="0" fillId="0" borderId="33" xfId="0" applyNumberFormat="1" applyBorder="1"/>
    <xf numFmtId="4" fontId="0" fillId="0" borderId="9" xfId="0" applyNumberFormat="1" applyBorder="1"/>
    <xf numFmtId="3" fontId="0" fillId="2" borderId="9" xfId="0" applyNumberFormat="1" applyFill="1" applyBorder="1"/>
    <xf numFmtId="4" fontId="0" fillId="0" borderId="31" xfId="0" applyNumberFormat="1" applyBorder="1"/>
    <xf numFmtId="49" fontId="11" fillId="0" borderId="5" xfId="0" applyNumberFormat="1" applyFont="1" applyBorder="1" applyAlignment="1" applyProtection="1">
      <alignment horizontal="center" wrapText="1"/>
      <protection locked="0"/>
    </xf>
    <xf numFmtId="49" fontId="11" fillId="0" borderId="26" xfId="0" applyNumberFormat="1" applyFont="1" applyBorder="1" applyAlignment="1" applyProtection="1">
      <alignment horizontal="center" wrapText="1"/>
      <protection locked="0"/>
    </xf>
    <xf numFmtId="49" fontId="12" fillId="4" borderId="29" xfId="0" applyNumberFormat="1" applyFont="1" applyFill="1" applyBorder="1" applyAlignment="1">
      <alignment horizontal="center" wrapText="1"/>
    </xf>
    <xf numFmtId="49" fontId="12" fillId="4" borderId="30" xfId="0" applyNumberFormat="1" applyFont="1" applyFill="1" applyBorder="1" applyAlignment="1">
      <alignment horizontal="center" wrapText="1"/>
    </xf>
    <xf numFmtId="4" fontId="11" fillId="4" borderId="3" xfId="0" applyNumberFormat="1" applyFont="1" applyFill="1" applyBorder="1"/>
    <xf numFmtId="49" fontId="12" fillId="8" borderId="5" xfId="0" applyNumberFormat="1" applyFont="1" applyFill="1" applyBorder="1" applyAlignment="1">
      <alignment horizontal="center" wrapText="1"/>
    </xf>
    <xf numFmtId="49" fontId="12" fillId="8" borderId="26" xfId="0" applyNumberFormat="1" applyFont="1" applyFill="1" applyBorder="1" applyAlignment="1">
      <alignment horizontal="center" wrapText="1"/>
    </xf>
    <xf numFmtId="4" fontId="11" fillId="8" borderId="5" xfId="0" applyNumberFormat="1" applyFont="1" applyFill="1" applyBorder="1"/>
    <xf numFmtId="4" fontId="11" fillId="8" borderId="8" xfId="0" applyNumberFormat="1" applyFont="1" applyFill="1" applyBorder="1"/>
    <xf numFmtId="49" fontId="12" fillId="11" borderId="5" xfId="0" applyNumberFormat="1" applyFont="1" applyFill="1" applyBorder="1" applyAlignment="1">
      <alignment horizontal="center" vertical="center" wrapText="1"/>
    </xf>
    <xf numFmtId="49" fontId="12" fillId="11" borderId="8" xfId="0" applyNumberFormat="1" applyFont="1" applyFill="1" applyBorder="1" applyAlignment="1">
      <alignment horizontal="center" vertical="center" wrapText="1"/>
    </xf>
    <xf numFmtId="4" fontId="11" fillId="11" borderId="5" xfId="0" applyNumberFormat="1" applyFont="1" applyFill="1" applyBorder="1"/>
    <xf numFmtId="4" fontId="11" fillId="11" borderId="8" xfId="0" applyNumberFormat="1" applyFont="1" applyFill="1" applyBorder="1"/>
    <xf numFmtId="49" fontId="12" fillId="11" borderId="26" xfId="0" applyNumberFormat="1" applyFont="1" applyFill="1" applyBorder="1" applyAlignment="1">
      <alignment horizontal="center" vertical="center" wrapText="1"/>
    </xf>
    <xf numFmtId="49" fontId="12" fillId="10" borderId="5" xfId="0" applyNumberFormat="1" applyFont="1" applyFill="1" applyBorder="1" applyAlignment="1">
      <alignment horizontal="center" vertical="center" wrapText="1"/>
    </xf>
    <xf numFmtId="49" fontId="12" fillId="10" borderId="26" xfId="0" applyNumberFormat="1" applyFont="1" applyFill="1" applyBorder="1" applyAlignment="1">
      <alignment horizontal="center" vertical="center" wrapText="1"/>
    </xf>
    <xf numFmtId="4" fontId="11" fillId="10" borderId="5" xfId="0" applyNumberFormat="1" applyFont="1" applyFill="1" applyBorder="1"/>
    <xf numFmtId="4" fontId="11" fillId="10" borderId="8" xfId="0" applyNumberFormat="1" applyFont="1" applyFill="1" applyBorder="1"/>
    <xf numFmtId="49" fontId="12" fillId="10" borderId="8" xfId="0" applyNumberFormat="1" applyFont="1" applyFill="1" applyBorder="1" applyAlignment="1">
      <alignment horizontal="center" vertical="center" wrapText="1"/>
    </xf>
    <xf numFmtId="49" fontId="12" fillId="7" borderId="5" xfId="0" applyNumberFormat="1" applyFont="1" applyFill="1" applyBorder="1" applyAlignment="1">
      <alignment horizontal="center" vertical="center" wrapText="1"/>
    </xf>
    <xf numFmtId="49" fontId="12" fillId="7" borderId="26" xfId="0" applyNumberFormat="1" applyFont="1" applyFill="1" applyBorder="1" applyAlignment="1">
      <alignment horizontal="center" vertical="center" wrapText="1"/>
    </xf>
    <xf numFmtId="4" fontId="11" fillId="7" borderId="5" xfId="0" applyNumberFormat="1" applyFont="1" applyFill="1" applyBorder="1"/>
    <xf numFmtId="4" fontId="11" fillId="7" borderId="8" xfId="0" applyNumberFormat="1" applyFont="1" applyFill="1" applyBorder="1"/>
    <xf numFmtId="49" fontId="12" fillId="7" borderId="8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12" fillId="4" borderId="26" xfId="0" applyNumberFormat="1" applyFont="1" applyFill="1" applyBorder="1" applyAlignment="1">
      <alignment horizontal="center" vertical="center" wrapText="1"/>
    </xf>
    <xf numFmtId="4" fontId="11" fillId="4" borderId="5" xfId="0" applyNumberFormat="1" applyFont="1" applyFill="1" applyBorder="1"/>
    <xf numFmtId="4" fontId="11" fillId="4" borderId="8" xfId="0" applyNumberFormat="1" applyFont="1" applyFill="1" applyBorder="1"/>
    <xf numFmtId="0" fontId="7" fillId="0" borderId="0" xfId="0" applyFont="1" applyAlignment="1">
      <alignment horizontal="center" vertical="center"/>
    </xf>
    <xf numFmtId="164" fontId="1" fillId="5" borderId="23" xfId="0" applyNumberFormat="1" applyFont="1" applyFill="1" applyBorder="1" applyAlignment="1" applyProtection="1">
      <alignment horizontal="center"/>
      <protection locked="0"/>
    </xf>
    <xf numFmtId="164" fontId="1" fillId="5" borderId="24" xfId="0" applyNumberFormat="1" applyFont="1" applyFill="1" applyBorder="1" applyAlignment="1" applyProtection="1">
      <alignment horizontal="center"/>
      <protection locked="0"/>
    </xf>
    <xf numFmtId="164" fontId="8" fillId="5" borderId="24" xfId="0" applyNumberFormat="1" applyFont="1" applyFill="1" applyBorder="1" applyAlignment="1" applyProtection="1">
      <alignment horizontal="center"/>
      <protection locked="0"/>
    </xf>
    <xf numFmtId="164" fontId="9" fillId="5" borderId="24" xfId="0" applyNumberFormat="1" applyFont="1" applyFill="1" applyBorder="1" applyAlignment="1" applyProtection="1">
      <alignment horizontal="center"/>
      <protection locked="0"/>
    </xf>
    <xf numFmtId="164" fontId="9" fillId="5" borderId="24" xfId="0" applyNumberFormat="1" applyFont="1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25" xfId="0" applyFill="1" applyBorder="1" applyProtection="1">
      <protection locked="0"/>
    </xf>
    <xf numFmtId="49" fontId="7" fillId="2" borderId="7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9" fontId="7" fillId="2" borderId="7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1" fontId="0" fillId="6" borderId="13" xfId="0" applyNumberFormat="1" applyFill="1" applyBorder="1"/>
    <xf numFmtId="1" fontId="0" fillId="6" borderId="14" xfId="0" applyNumberFormat="1" applyFill="1" applyBorder="1"/>
    <xf numFmtId="1" fontId="0" fillId="6" borderId="15" xfId="0" applyNumberFormat="1" applyFill="1" applyBorder="1"/>
    <xf numFmtId="1" fontId="2" fillId="6" borderId="16" xfId="0" applyNumberFormat="1" applyFont="1" applyFill="1" applyBorder="1"/>
    <xf numFmtId="1" fontId="2" fillId="6" borderId="0" xfId="0" applyNumberFormat="1" applyFont="1" applyFill="1"/>
    <xf numFmtId="1" fontId="2" fillId="0" borderId="0" xfId="0" applyNumberFormat="1" applyFont="1"/>
    <xf numFmtId="1" fontId="2" fillId="0" borderId="17" xfId="0" applyNumberFormat="1" applyFont="1" applyBorder="1"/>
    <xf numFmtId="1" fontId="0" fillId="6" borderId="16" xfId="0" applyNumberFormat="1" applyFill="1" applyBorder="1"/>
    <xf numFmtId="1" fontId="0" fillId="6" borderId="0" xfId="0" applyNumberFormat="1" applyFill="1"/>
    <xf numFmtId="9" fontId="0" fillId="6" borderId="10" xfId="0" applyNumberFormat="1" applyFill="1" applyBorder="1"/>
    <xf numFmtId="9" fontId="0" fillId="6" borderId="18" xfId="0" applyNumberFormat="1" applyFill="1" applyBorder="1"/>
    <xf numFmtId="1" fontId="0" fillId="5" borderId="14" xfId="0" applyNumberFormat="1" applyFill="1" applyBorder="1" applyAlignment="1">
      <alignment horizontal="center"/>
    </xf>
    <xf numFmtId="0" fontId="3" fillId="5" borderId="36" xfId="0" applyFont="1" applyFill="1" applyBorder="1" applyAlignment="1" applyProtection="1">
      <alignment horizontal="center" wrapText="1"/>
      <protection locked="0"/>
    </xf>
    <xf numFmtId="0" fontId="3" fillId="5" borderId="14" xfId="0" applyFont="1" applyFill="1" applyBorder="1" applyAlignment="1" applyProtection="1">
      <alignment horizontal="center" wrapText="1"/>
      <protection locked="0"/>
    </xf>
    <xf numFmtId="0" fontId="3" fillId="5" borderId="37" xfId="0" applyFont="1" applyFill="1" applyBorder="1" applyAlignment="1" applyProtection="1">
      <alignment horizontal="center" wrapText="1"/>
      <protection locked="0"/>
    </xf>
    <xf numFmtId="0" fontId="3" fillId="5" borderId="38" xfId="0" applyFont="1" applyFill="1" applyBorder="1" applyAlignment="1" applyProtection="1">
      <alignment horizontal="center" wrapText="1"/>
      <protection locked="0"/>
    </xf>
    <xf numFmtId="0" fontId="3" fillId="5" borderId="31" xfId="0" applyFont="1" applyFill="1" applyBorder="1" applyAlignment="1" applyProtection="1">
      <alignment horizontal="center" wrapText="1"/>
      <protection locked="0"/>
    </xf>
    <xf numFmtId="0" fontId="3" fillId="5" borderId="39" xfId="0" applyFont="1" applyFill="1" applyBorder="1" applyAlignment="1" applyProtection="1">
      <alignment horizontal="center" wrapText="1"/>
      <protection locked="0"/>
    </xf>
    <xf numFmtId="0" fontId="5" fillId="5" borderId="19" xfId="0" applyFont="1" applyFill="1" applyBorder="1" applyAlignment="1" applyProtection="1">
      <alignment horizontal="center" wrapText="1"/>
      <protection locked="0"/>
    </xf>
    <xf numFmtId="0" fontId="5" fillId="5" borderId="9" xfId="0" applyFont="1" applyFill="1" applyBorder="1" applyAlignment="1" applyProtection="1">
      <alignment horizontal="center" wrapText="1"/>
      <protection locked="0"/>
    </xf>
    <xf numFmtId="0" fontId="5" fillId="5" borderId="20" xfId="0" applyFont="1" applyFill="1" applyBorder="1" applyAlignment="1" applyProtection="1">
      <alignment horizontal="center" wrapText="1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2" fillId="5" borderId="21" xfId="0" applyFont="1" applyFill="1" applyBorder="1" applyAlignment="1" applyProtection="1">
      <alignment horizontal="center" vertical="center"/>
      <protection locked="0"/>
    </xf>
    <xf numFmtId="0" fontId="2" fillId="5" borderId="2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0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mruColors>
      <color rgb="FFFDFEE6"/>
      <color rgb="FFF7F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13</xdr:col>
      <xdr:colOff>0</xdr:colOff>
      <xdr:row>9</xdr:row>
      <xdr:rowOff>22860</xdr:rowOff>
    </xdr:to>
    <xdr:sp macro="" textlink="">
      <xdr:nvSpPr>
        <xdr:cNvPr id="1546" name="Line 3">
          <a:extLst>
            <a:ext uri="{FF2B5EF4-FFF2-40B4-BE49-F238E27FC236}">
              <a16:creationId xmlns:a16="http://schemas.microsoft.com/office/drawing/2014/main" id="{DB8AEE3D-60D9-4681-931F-4A5A17344799}"/>
            </a:ext>
          </a:extLst>
        </xdr:cNvPr>
        <xdr:cNvSpPr>
          <a:spLocks noChangeShapeType="1"/>
        </xdr:cNvSpPr>
      </xdr:nvSpPr>
      <xdr:spPr bwMode="auto">
        <a:xfrm>
          <a:off x="0" y="1706880"/>
          <a:ext cx="6652260" cy="2286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</xdr:colOff>
      <xdr:row>0</xdr:row>
      <xdr:rowOff>0</xdr:rowOff>
    </xdr:from>
    <xdr:to>
      <xdr:col>1</xdr:col>
      <xdr:colOff>373380</xdr:colOff>
      <xdr:row>6</xdr:row>
      <xdr:rowOff>182880</xdr:rowOff>
    </xdr:to>
    <xdr:pic>
      <xdr:nvPicPr>
        <xdr:cNvPr id="1547" name="Picture 13" descr="dp">
          <a:extLst>
            <a:ext uri="{FF2B5EF4-FFF2-40B4-BE49-F238E27FC236}">
              <a16:creationId xmlns:a16="http://schemas.microsoft.com/office/drawing/2014/main" id="{C90EDB38-9B33-494D-8464-B1C3891C8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0"/>
          <a:ext cx="723900" cy="1356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77"/>
  <sheetViews>
    <sheetView tabSelected="1" zoomScale="130" workbookViewId="0">
      <selection activeCell="H12" sqref="H12"/>
    </sheetView>
  </sheetViews>
  <sheetFormatPr defaultColWidth="9.109375" defaultRowHeight="13.2" x14ac:dyDescent="0.25"/>
  <cols>
    <col min="1" max="1" width="6" customWidth="1"/>
    <col min="2" max="2" width="7.109375" customWidth="1"/>
    <col min="3" max="3" width="2.6640625" customWidth="1"/>
    <col min="4" max="4" width="25.44140625" customWidth="1"/>
    <col min="5" max="5" width="6.6640625" customWidth="1"/>
    <col min="6" max="6" width="6.33203125" bestFit="1" customWidth="1"/>
    <col min="7" max="7" width="5.109375" customWidth="1"/>
    <col min="8" max="8" width="6.5546875" customWidth="1"/>
    <col min="9" max="9" width="6.6640625" customWidth="1"/>
    <col min="10" max="10" width="6.88671875" customWidth="1"/>
    <col min="11" max="11" width="6" customWidth="1"/>
    <col min="12" max="12" width="6.5546875" customWidth="1"/>
    <col min="13" max="13" width="7.88671875" customWidth="1"/>
    <col min="14" max="17" width="9.109375" hidden="1" customWidth="1"/>
    <col min="18" max="18" width="9.109375" customWidth="1"/>
  </cols>
  <sheetData>
    <row r="1" spans="1:18" ht="15.9" customHeight="1" x14ac:dyDescent="0.3">
      <c r="A1" s="1"/>
      <c r="B1" s="2"/>
      <c r="C1" s="3"/>
      <c r="D1" s="199" t="s">
        <v>0</v>
      </c>
      <c r="E1" s="200"/>
      <c r="F1" s="200"/>
      <c r="G1" s="200"/>
      <c r="H1" s="200"/>
      <c r="I1" s="200"/>
      <c r="J1" s="200"/>
      <c r="K1" s="200"/>
      <c r="L1" s="200"/>
      <c r="M1" s="201"/>
      <c r="N1" s="39"/>
      <c r="O1" s="39"/>
      <c r="P1" s="39"/>
      <c r="Q1" s="39"/>
    </row>
    <row r="2" spans="1:18" ht="15.9" customHeight="1" x14ac:dyDescent="0.25">
      <c r="A2" s="1"/>
      <c r="B2" s="2"/>
      <c r="C2" s="3"/>
      <c r="D2" s="202" t="s">
        <v>1</v>
      </c>
      <c r="E2" s="203"/>
      <c r="F2" s="4"/>
      <c r="G2" s="4"/>
      <c r="H2" s="204" t="s">
        <v>2</v>
      </c>
      <c r="I2" s="204"/>
      <c r="J2" s="204"/>
      <c r="K2" s="204"/>
      <c r="L2" s="204"/>
      <c r="M2" s="205"/>
      <c r="N2" s="39"/>
      <c r="O2" s="39"/>
      <c r="P2" s="39"/>
      <c r="Q2" s="39"/>
    </row>
    <row r="3" spans="1:18" ht="15.9" customHeight="1" x14ac:dyDescent="0.25">
      <c r="A3" s="1"/>
      <c r="B3" s="2"/>
      <c r="C3" s="3"/>
      <c r="D3" s="206" t="s">
        <v>3</v>
      </c>
      <c r="E3" s="207"/>
      <c r="F3" s="207"/>
      <c r="G3" s="207"/>
      <c r="H3" s="208" t="s">
        <v>156</v>
      </c>
      <c r="I3" s="208"/>
      <c r="J3" s="208"/>
      <c r="K3" s="208"/>
      <c r="L3" s="208"/>
      <c r="M3" s="209"/>
      <c r="N3" s="39"/>
      <c r="O3" s="39"/>
      <c r="P3" s="39"/>
      <c r="Q3" s="39"/>
    </row>
    <row r="4" spans="1:18" ht="15.9" customHeight="1" x14ac:dyDescent="0.25">
      <c r="A4" s="1"/>
      <c r="B4" s="2"/>
      <c r="C4" s="3"/>
      <c r="D4" s="210"/>
      <c r="E4" s="210"/>
      <c r="F4" s="210"/>
      <c r="G4" s="210"/>
      <c r="H4" s="211"/>
      <c r="I4" s="212"/>
      <c r="J4" s="212"/>
      <c r="K4" s="212"/>
      <c r="L4" s="212"/>
      <c r="M4" s="213"/>
      <c r="N4" s="39"/>
      <c r="O4" s="39"/>
      <c r="P4" s="39"/>
      <c r="Q4" s="39"/>
    </row>
    <row r="5" spans="1:18" ht="9.6" customHeight="1" x14ac:dyDescent="0.25">
      <c r="A5" s="1"/>
      <c r="B5" s="2"/>
      <c r="C5" s="3"/>
      <c r="D5" s="5"/>
      <c r="E5" s="6"/>
      <c r="F5" s="7"/>
      <c r="G5" s="7"/>
      <c r="H5" s="214"/>
      <c r="I5" s="215"/>
      <c r="J5" s="215"/>
      <c r="K5" s="215"/>
      <c r="L5" s="215"/>
      <c r="M5" s="216"/>
      <c r="N5" s="39"/>
      <c r="O5" s="39"/>
      <c r="P5" s="39"/>
      <c r="Q5" s="39"/>
    </row>
    <row r="6" spans="1:18" ht="20.399999999999999" customHeight="1" x14ac:dyDescent="0.4">
      <c r="A6" s="1"/>
      <c r="B6" s="2"/>
      <c r="C6" s="8"/>
      <c r="D6" s="198" t="s">
        <v>207</v>
      </c>
      <c r="E6" s="9"/>
      <c r="F6" s="9"/>
      <c r="G6" s="10"/>
      <c r="H6" s="217"/>
      <c r="I6" s="218"/>
      <c r="J6" s="218"/>
      <c r="K6" s="218"/>
      <c r="L6" s="218"/>
      <c r="M6" s="219"/>
      <c r="N6" s="39"/>
      <c r="O6" s="39"/>
      <c r="P6" s="39"/>
      <c r="Q6" s="39"/>
    </row>
    <row r="7" spans="1:18" ht="17.399999999999999" customHeight="1" x14ac:dyDescent="0.4">
      <c r="A7" s="1"/>
      <c r="B7" s="2"/>
      <c r="C7" s="11"/>
      <c r="D7" s="198"/>
      <c r="E7" s="220"/>
      <c r="F7" s="220"/>
      <c r="G7" s="12" t="s">
        <v>117</v>
      </c>
      <c r="H7" s="13" t="s">
        <v>4</v>
      </c>
      <c r="I7" s="221"/>
      <c r="J7" s="221"/>
      <c r="K7" s="221"/>
      <c r="L7" s="221"/>
      <c r="M7" s="222"/>
      <c r="N7" s="39"/>
      <c r="O7" s="39"/>
      <c r="P7" s="39"/>
      <c r="Q7" s="39"/>
    </row>
    <row r="8" spans="1:18" ht="11.4" customHeight="1" x14ac:dyDescent="0.25">
      <c r="A8" s="192" t="s">
        <v>5</v>
      </c>
      <c r="B8" s="193"/>
      <c r="C8" s="194" t="s">
        <v>6</v>
      </c>
      <c r="D8" s="194"/>
      <c r="E8" s="195" t="s">
        <v>7</v>
      </c>
      <c r="F8" s="196"/>
      <c r="G8" s="197"/>
      <c r="H8" s="196"/>
      <c r="I8" s="194" t="s">
        <v>8</v>
      </c>
      <c r="J8" s="194"/>
      <c r="K8" s="194" t="s">
        <v>9</v>
      </c>
      <c r="L8" s="194"/>
      <c r="M8" s="40"/>
      <c r="O8" s="184"/>
      <c r="P8" s="184"/>
      <c r="Q8" s="55"/>
    </row>
    <row r="9" spans="1:18" ht="13.5" customHeight="1" x14ac:dyDescent="0.25">
      <c r="A9" s="185"/>
      <c r="B9" s="186"/>
      <c r="C9" s="187"/>
      <c r="D9" s="187"/>
      <c r="E9" s="187"/>
      <c r="F9" s="188"/>
      <c r="G9" s="188"/>
      <c r="H9" s="188"/>
      <c r="I9" s="189"/>
      <c r="J9" s="189"/>
      <c r="K9" s="190" t="s">
        <v>10</v>
      </c>
      <c r="L9" s="190"/>
      <c r="M9" s="191"/>
    </row>
    <row r="10" spans="1:18" ht="11.1" customHeight="1" x14ac:dyDescent="0.25">
      <c r="A10" s="104" t="s">
        <v>11</v>
      </c>
      <c r="B10" s="117" t="s">
        <v>12</v>
      </c>
      <c r="C10" s="117"/>
      <c r="D10" s="106" t="s">
        <v>13</v>
      </c>
      <c r="E10" s="14"/>
      <c r="F10" s="108"/>
      <c r="G10" s="110" t="s">
        <v>14</v>
      </c>
      <c r="H10" s="108" t="s">
        <v>15</v>
      </c>
      <c r="I10" s="110" t="s">
        <v>16</v>
      </c>
      <c r="J10" s="113" t="s">
        <v>17</v>
      </c>
      <c r="K10" s="115" t="s">
        <v>18</v>
      </c>
      <c r="L10" s="106" t="s">
        <v>19</v>
      </c>
      <c r="M10" s="106"/>
      <c r="N10" s="41" t="s">
        <v>20</v>
      </c>
      <c r="O10" s="41" t="s">
        <v>21</v>
      </c>
      <c r="P10" s="41" t="s">
        <v>22</v>
      </c>
      <c r="Q10" t="s">
        <v>23</v>
      </c>
    </row>
    <row r="11" spans="1:18" ht="15" customHeight="1" x14ac:dyDescent="0.25">
      <c r="A11" s="105"/>
      <c r="B11" s="118"/>
      <c r="C11" s="118"/>
      <c r="D11" s="107"/>
      <c r="E11" s="14"/>
      <c r="F11" s="109"/>
      <c r="G11" s="111"/>
      <c r="H11" s="109"/>
      <c r="I11" s="111"/>
      <c r="J11" s="114"/>
      <c r="K11" s="116"/>
      <c r="L11" s="107"/>
      <c r="M11" s="107"/>
      <c r="N11" s="41"/>
      <c r="O11" s="41"/>
      <c r="P11" s="41"/>
      <c r="R11" t="s">
        <v>24</v>
      </c>
    </row>
    <row r="12" spans="1:18" ht="12.45" customHeight="1" x14ac:dyDescent="0.25">
      <c r="A12" s="15" t="s">
        <v>25</v>
      </c>
      <c r="B12" s="180" t="s">
        <v>118</v>
      </c>
      <c r="C12" s="181"/>
      <c r="D12" s="16" t="s">
        <v>119</v>
      </c>
      <c r="E12" s="17" t="s">
        <v>157</v>
      </c>
      <c r="F12" s="82" t="s">
        <v>158</v>
      </c>
      <c r="G12" s="18" t="s">
        <v>16</v>
      </c>
      <c r="H12" s="19"/>
      <c r="I12" s="42"/>
      <c r="J12" s="43">
        <f>3.5*$B$76</f>
        <v>3.5</v>
      </c>
      <c r="K12" s="44"/>
      <c r="L12" s="182">
        <f t="shared" ref="L12:L24" si="0">I12*J12*(100-K12)/100</f>
        <v>0</v>
      </c>
      <c r="M12" s="183"/>
      <c r="N12">
        <f t="shared" ref="N12:N33" si="1">I12*J12</f>
        <v>0</v>
      </c>
      <c r="O12">
        <f t="shared" ref="O12:O33" si="2">N12*K12/100</f>
        <v>0</v>
      </c>
      <c r="P12">
        <f t="shared" ref="P12:P33" si="3">L12*H12/100</f>
        <v>0</v>
      </c>
      <c r="Q12">
        <f>I12*0.185</f>
        <v>0</v>
      </c>
    </row>
    <row r="13" spans="1:18" ht="12.45" customHeight="1" x14ac:dyDescent="0.25">
      <c r="A13" s="15" t="s">
        <v>28</v>
      </c>
      <c r="B13" s="180" t="s">
        <v>120</v>
      </c>
      <c r="C13" s="181"/>
      <c r="D13" s="16" t="s">
        <v>33</v>
      </c>
      <c r="E13" s="17" t="s">
        <v>34</v>
      </c>
      <c r="F13" s="17" t="s">
        <v>27</v>
      </c>
      <c r="G13" s="18" t="s">
        <v>16</v>
      </c>
      <c r="H13" s="19"/>
      <c r="I13" s="42"/>
      <c r="J13" s="43">
        <f>1.15*$B$76</f>
        <v>1.1499999999999999</v>
      </c>
      <c r="K13" s="44"/>
      <c r="L13" s="182">
        <f t="shared" si="0"/>
        <v>0</v>
      </c>
      <c r="M13" s="183"/>
      <c r="N13">
        <f t="shared" si="1"/>
        <v>0</v>
      </c>
      <c r="O13">
        <f t="shared" si="2"/>
        <v>0</v>
      </c>
      <c r="P13">
        <f t="shared" si="3"/>
        <v>0</v>
      </c>
      <c r="Q13">
        <f>I13*0.185</f>
        <v>0</v>
      </c>
    </row>
    <row r="14" spans="1:18" ht="12.45" customHeight="1" x14ac:dyDescent="0.25">
      <c r="A14" s="15" t="s">
        <v>30</v>
      </c>
      <c r="B14" s="180" t="s">
        <v>121</v>
      </c>
      <c r="C14" s="181"/>
      <c r="D14" s="16" t="s">
        <v>36</v>
      </c>
      <c r="E14" s="17" t="s">
        <v>34</v>
      </c>
      <c r="F14" s="17" t="s">
        <v>27</v>
      </c>
      <c r="G14" s="18" t="s">
        <v>16</v>
      </c>
      <c r="H14" s="19"/>
      <c r="I14" s="42"/>
      <c r="J14" s="43">
        <f>1.15*$B$76</f>
        <v>1.1499999999999999</v>
      </c>
      <c r="K14" s="44"/>
      <c r="L14" s="182">
        <f t="shared" si="0"/>
        <v>0</v>
      </c>
      <c r="M14" s="183"/>
      <c r="N14">
        <f t="shared" si="1"/>
        <v>0</v>
      </c>
      <c r="O14">
        <f t="shared" si="2"/>
        <v>0</v>
      </c>
      <c r="P14">
        <f t="shared" si="3"/>
        <v>0</v>
      </c>
      <c r="Q14">
        <f>I14*0.185</f>
        <v>0</v>
      </c>
    </row>
    <row r="15" spans="1:18" ht="12.45" customHeight="1" x14ac:dyDescent="0.25">
      <c r="A15" s="15" t="s">
        <v>32</v>
      </c>
      <c r="B15" s="180" t="s">
        <v>123</v>
      </c>
      <c r="C15" s="181"/>
      <c r="D15" s="16" t="s">
        <v>31</v>
      </c>
      <c r="E15" s="17" t="s">
        <v>26</v>
      </c>
      <c r="F15" s="17" t="s">
        <v>27</v>
      </c>
      <c r="G15" s="18" t="s">
        <v>16</v>
      </c>
      <c r="H15" s="19"/>
      <c r="I15" s="42"/>
      <c r="J15" s="43">
        <f>1.05*$B$76</f>
        <v>1.05</v>
      </c>
      <c r="K15" s="44"/>
      <c r="L15" s="182">
        <f t="shared" si="0"/>
        <v>0</v>
      </c>
      <c r="M15" s="183"/>
      <c r="N15">
        <f t="shared" si="1"/>
        <v>0</v>
      </c>
      <c r="O15">
        <f t="shared" si="2"/>
        <v>0</v>
      </c>
      <c r="P15">
        <f t="shared" si="3"/>
        <v>0</v>
      </c>
      <c r="Q15">
        <f>I15*0.2</f>
        <v>0</v>
      </c>
    </row>
    <row r="16" spans="1:18" ht="12.45" customHeight="1" x14ac:dyDescent="0.25">
      <c r="A16" s="15" t="s">
        <v>35</v>
      </c>
      <c r="B16" s="180" t="s">
        <v>122</v>
      </c>
      <c r="C16" s="181"/>
      <c r="D16" s="16" t="s">
        <v>29</v>
      </c>
      <c r="E16" s="17" t="s">
        <v>26</v>
      </c>
      <c r="F16" s="17" t="s">
        <v>27</v>
      </c>
      <c r="G16" s="18" t="s">
        <v>16</v>
      </c>
      <c r="H16" s="19"/>
      <c r="I16" s="42"/>
      <c r="J16" s="43">
        <f>1.05*$B$76</f>
        <v>1.05</v>
      </c>
      <c r="K16" s="44"/>
      <c r="L16" s="182">
        <f t="shared" si="0"/>
        <v>0</v>
      </c>
      <c r="M16" s="183"/>
      <c r="N16">
        <f t="shared" si="1"/>
        <v>0</v>
      </c>
      <c r="O16">
        <f t="shared" si="2"/>
        <v>0</v>
      </c>
      <c r="P16">
        <f t="shared" si="3"/>
        <v>0</v>
      </c>
      <c r="Q16">
        <f>I16*0.2</f>
        <v>0</v>
      </c>
    </row>
    <row r="17" spans="1:18" ht="12.45" customHeight="1" x14ac:dyDescent="0.25">
      <c r="A17" s="20" t="s">
        <v>37</v>
      </c>
      <c r="B17" s="175" t="s">
        <v>124</v>
      </c>
      <c r="C17" s="176"/>
      <c r="D17" s="21" t="s">
        <v>52</v>
      </c>
      <c r="E17" s="22" t="s">
        <v>39</v>
      </c>
      <c r="F17" s="22" t="s">
        <v>40</v>
      </c>
      <c r="G17" s="23" t="s">
        <v>16</v>
      </c>
      <c r="H17" s="24"/>
      <c r="I17" s="45"/>
      <c r="J17" s="46">
        <f t="shared" ref="J17:J33" si="4">0.97*$B$76</f>
        <v>0.97</v>
      </c>
      <c r="K17" s="47"/>
      <c r="L17" s="177">
        <f t="shared" si="0"/>
        <v>0</v>
      </c>
      <c r="M17" s="178"/>
      <c r="N17">
        <f t="shared" si="1"/>
        <v>0</v>
      </c>
      <c r="O17">
        <f t="shared" si="2"/>
        <v>0</v>
      </c>
      <c r="P17">
        <f t="shared" si="3"/>
        <v>0</v>
      </c>
      <c r="Q17">
        <f t="shared" ref="Q17:Q33" si="5">I17*0.182</f>
        <v>0</v>
      </c>
      <c r="R17" s="56"/>
    </row>
    <row r="18" spans="1:18" ht="12.45" customHeight="1" x14ac:dyDescent="0.25">
      <c r="A18" s="20" t="s">
        <v>41</v>
      </c>
      <c r="B18" s="175" t="s">
        <v>125</v>
      </c>
      <c r="C18" s="176"/>
      <c r="D18" s="21" t="s">
        <v>38</v>
      </c>
      <c r="E18" s="22" t="s">
        <v>39</v>
      </c>
      <c r="F18" s="22" t="s">
        <v>40</v>
      </c>
      <c r="G18" s="23" t="s">
        <v>16</v>
      </c>
      <c r="H18" s="24"/>
      <c r="I18" s="45"/>
      <c r="J18" s="46">
        <f t="shared" si="4"/>
        <v>0.97</v>
      </c>
      <c r="K18" s="47"/>
      <c r="L18" s="177">
        <f t="shared" si="0"/>
        <v>0</v>
      </c>
      <c r="M18" s="178"/>
      <c r="N18">
        <f t="shared" si="1"/>
        <v>0</v>
      </c>
      <c r="O18">
        <f t="shared" si="2"/>
        <v>0</v>
      </c>
      <c r="P18">
        <f t="shared" si="3"/>
        <v>0</v>
      </c>
      <c r="Q18">
        <f t="shared" si="5"/>
        <v>0</v>
      </c>
    </row>
    <row r="19" spans="1:18" ht="12.45" customHeight="1" x14ac:dyDescent="0.25">
      <c r="A19" s="20" t="s">
        <v>43</v>
      </c>
      <c r="B19" s="175" t="s">
        <v>126</v>
      </c>
      <c r="C19" s="176"/>
      <c r="D19" s="21" t="s">
        <v>42</v>
      </c>
      <c r="E19" s="22" t="s">
        <v>39</v>
      </c>
      <c r="F19" s="22" t="s">
        <v>40</v>
      </c>
      <c r="G19" s="23" t="s">
        <v>16</v>
      </c>
      <c r="H19" s="24"/>
      <c r="I19" s="45"/>
      <c r="J19" s="46">
        <f t="shared" si="4"/>
        <v>0.97</v>
      </c>
      <c r="K19" s="47"/>
      <c r="L19" s="177">
        <f t="shared" si="0"/>
        <v>0</v>
      </c>
      <c r="M19" s="178"/>
      <c r="N19">
        <f t="shared" si="1"/>
        <v>0</v>
      </c>
      <c r="O19">
        <f t="shared" si="2"/>
        <v>0</v>
      </c>
      <c r="P19">
        <f t="shared" si="3"/>
        <v>0</v>
      </c>
      <c r="Q19">
        <f t="shared" si="5"/>
        <v>0</v>
      </c>
    </row>
    <row r="20" spans="1:18" ht="12.45" customHeight="1" x14ac:dyDescent="0.25">
      <c r="A20" s="20" t="s">
        <v>44</v>
      </c>
      <c r="B20" s="175" t="s">
        <v>127</v>
      </c>
      <c r="C20" s="176"/>
      <c r="D20" s="21" t="s">
        <v>147</v>
      </c>
      <c r="E20" s="22" t="s">
        <v>39</v>
      </c>
      <c r="F20" s="22" t="s">
        <v>40</v>
      </c>
      <c r="G20" s="23" t="s">
        <v>16</v>
      </c>
      <c r="H20" s="24"/>
      <c r="I20" s="45"/>
      <c r="J20" s="46">
        <f t="shared" si="4"/>
        <v>0.97</v>
      </c>
      <c r="K20" s="47"/>
      <c r="L20" s="177">
        <f t="shared" si="0"/>
        <v>0</v>
      </c>
      <c r="M20" s="178"/>
      <c r="N20">
        <f t="shared" si="1"/>
        <v>0</v>
      </c>
      <c r="O20">
        <f t="shared" si="2"/>
        <v>0</v>
      </c>
      <c r="P20">
        <f t="shared" si="3"/>
        <v>0</v>
      </c>
      <c r="Q20">
        <f t="shared" si="5"/>
        <v>0</v>
      </c>
    </row>
    <row r="21" spans="1:18" ht="12.45" customHeight="1" x14ac:dyDescent="0.25">
      <c r="A21" s="20" t="s">
        <v>46</v>
      </c>
      <c r="B21" s="175" t="s">
        <v>128</v>
      </c>
      <c r="C21" s="176"/>
      <c r="D21" s="21" t="s">
        <v>148</v>
      </c>
      <c r="E21" s="22" t="s">
        <v>39</v>
      </c>
      <c r="F21" s="22" t="s">
        <v>40</v>
      </c>
      <c r="G21" s="23" t="s">
        <v>16</v>
      </c>
      <c r="H21" s="24"/>
      <c r="I21" s="45"/>
      <c r="J21" s="46">
        <f t="shared" si="4"/>
        <v>0.97</v>
      </c>
      <c r="K21" s="47"/>
      <c r="L21" s="177">
        <f t="shared" si="0"/>
        <v>0</v>
      </c>
      <c r="M21" s="178"/>
      <c r="N21">
        <f t="shared" si="1"/>
        <v>0</v>
      </c>
      <c r="O21">
        <f t="shared" si="2"/>
        <v>0</v>
      </c>
      <c r="P21">
        <f t="shared" si="3"/>
        <v>0</v>
      </c>
      <c r="Q21">
        <f t="shared" si="5"/>
        <v>0</v>
      </c>
    </row>
    <row r="22" spans="1:18" ht="12.45" customHeight="1" x14ac:dyDescent="0.25">
      <c r="A22" s="20" t="s">
        <v>48</v>
      </c>
      <c r="B22" s="175" t="s">
        <v>129</v>
      </c>
      <c r="C22" s="176"/>
      <c r="D22" s="21" t="s">
        <v>47</v>
      </c>
      <c r="E22" s="22" t="s">
        <v>39</v>
      </c>
      <c r="F22" s="22" t="s">
        <v>40</v>
      </c>
      <c r="G22" s="23" t="s">
        <v>16</v>
      </c>
      <c r="H22" s="24"/>
      <c r="I22" s="45"/>
      <c r="J22" s="46">
        <f t="shared" si="4"/>
        <v>0.97</v>
      </c>
      <c r="K22" s="47"/>
      <c r="L22" s="177">
        <f t="shared" si="0"/>
        <v>0</v>
      </c>
      <c r="M22" s="178"/>
      <c r="N22">
        <f t="shared" si="1"/>
        <v>0</v>
      </c>
      <c r="O22">
        <f t="shared" si="2"/>
        <v>0</v>
      </c>
      <c r="P22">
        <f t="shared" si="3"/>
        <v>0</v>
      </c>
      <c r="Q22">
        <f t="shared" si="5"/>
        <v>0</v>
      </c>
    </row>
    <row r="23" spans="1:18" ht="12.45" customHeight="1" x14ac:dyDescent="0.25">
      <c r="A23" s="20" t="s">
        <v>50</v>
      </c>
      <c r="B23" s="175" t="s">
        <v>130</v>
      </c>
      <c r="C23" s="176"/>
      <c r="D23" s="21" t="s">
        <v>45</v>
      </c>
      <c r="E23" s="22" t="s">
        <v>39</v>
      </c>
      <c r="F23" s="22" t="s">
        <v>40</v>
      </c>
      <c r="G23" s="23" t="s">
        <v>16</v>
      </c>
      <c r="H23" s="24"/>
      <c r="I23" s="45"/>
      <c r="J23" s="46">
        <f t="shared" si="4"/>
        <v>0.97</v>
      </c>
      <c r="K23" s="47"/>
      <c r="L23" s="177">
        <f t="shared" si="0"/>
        <v>0</v>
      </c>
      <c r="M23" s="178"/>
      <c r="N23">
        <f t="shared" si="1"/>
        <v>0</v>
      </c>
      <c r="O23">
        <f t="shared" si="2"/>
        <v>0</v>
      </c>
      <c r="P23">
        <f t="shared" si="3"/>
        <v>0</v>
      </c>
      <c r="Q23">
        <f t="shared" si="5"/>
        <v>0</v>
      </c>
    </row>
    <row r="24" spans="1:18" ht="12.45" customHeight="1" x14ac:dyDescent="0.25">
      <c r="A24" s="20" t="s">
        <v>51</v>
      </c>
      <c r="B24" s="175" t="s">
        <v>131</v>
      </c>
      <c r="C24" s="176"/>
      <c r="D24" s="21" t="s">
        <v>61</v>
      </c>
      <c r="E24" s="22" t="s">
        <v>39</v>
      </c>
      <c r="F24" s="22" t="s">
        <v>40</v>
      </c>
      <c r="G24" s="23" t="s">
        <v>16</v>
      </c>
      <c r="H24" s="24"/>
      <c r="I24" s="45"/>
      <c r="J24" s="46">
        <f t="shared" si="4"/>
        <v>0.97</v>
      </c>
      <c r="K24" s="47"/>
      <c r="L24" s="177">
        <f t="shared" si="0"/>
        <v>0</v>
      </c>
      <c r="M24" s="178"/>
      <c r="N24">
        <f t="shared" si="1"/>
        <v>0</v>
      </c>
      <c r="O24">
        <f t="shared" si="2"/>
        <v>0</v>
      </c>
      <c r="P24">
        <f t="shared" si="3"/>
        <v>0</v>
      </c>
      <c r="Q24">
        <f t="shared" si="5"/>
        <v>0</v>
      </c>
    </row>
    <row r="25" spans="1:18" ht="12.45" customHeight="1" x14ac:dyDescent="0.25">
      <c r="A25" s="20" t="s">
        <v>53</v>
      </c>
      <c r="B25" s="175" t="s">
        <v>132</v>
      </c>
      <c r="C25" s="176"/>
      <c r="D25" s="21" t="s">
        <v>49</v>
      </c>
      <c r="E25" s="22" t="s">
        <v>39</v>
      </c>
      <c r="F25" s="22" t="s">
        <v>40</v>
      </c>
      <c r="G25" s="23" t="s">
        <v>16</v>
      </c>
      <c r="H25" s="24"/>
      <c r="I25" s="45"/>
      <c r="J25" s="46">
        <f t="shared" si="4"/>
        <v>0.97</v>
      </c>
      <c r="K25" s="47"/>
      <c r="L25" s="177">
        <f t="shared" ref="L25:L33" si="6">I25*J25*(100-K25)/100</f>
        <v>0</v>
      </c>
      <c r="M25" s="178"/>
      <c r="N25">
        <f t="shared" si="1"/>
        <v>0</v>
      </c>
      <c r="O25">
        <f t="shared" si="2"/>
        <v>0</v>
      </c>
      <c r="P25">
        <f t="shared" si="3"/>
        <v>0</v>
      </c>
      <c r="Q25">
        <f t="shared" si="5"/>
        <v>0</v>
      </c>
    </row>
    <row r="26" spans="1:18" ht="12.45" customHeight="1" x14ac:dyDescent="0.25">
      <c r="A26" s="20" t="s">
        <v>54</v>
      </c>
      <c r="B26" s="175" t="s">
        <v>133</v>
      </c>
      <c r="C26" s="176"/>
      <c r="D26" s="21" t="s">
        <v>174</v>
      </c>
      <c r="E26" s="22" t="s">
        <v>39</v>
      </c>
      <c r="F26" s="22" t="s">
        <v>40</v>
      </c>
      <c r="G26" s="23" t="s">
        <v>16</v>
      </c>
      <c r="H26" s="24"/>
      <c r="I26" s="45"/>
      <c r="J26" s="46">
        <f t="shared" si="4"/>
        <v>0.97</v>
      </c>
      <c r="K26" s="47"/>
      <c r="L26" s="177">
        <f t="shared" si="6"/>
        <v>0</v>
      </c>
      <c r="M26" s="178"/>
      <c r="N26">
        <f t="shared" si="1"/>
        <v>0</v>
      </c>
      <c r="O26">
        <f t="shared" si="2"/>
        <v>0</v>
      </c>
      <c r="P26">
        <f t="shared" si="3"/>
        <v>0</v>
      </c>
      <c r="Q26">
        <f t="shared" si="5"/>
        <v>0</v>
      </c>
    </row>
    <row r="27" spans="1:18" ht="12.45" customHeight="1" x14ac:dyDescent="0.25">
      <c r="A27" s="20" t="s">
        <v>56</v>
      </c>
      <c r="B27" s="175" t="s">
        <v>139</v>
      </c>
      <c r="C27" s="176"/>
      <c r="D27" s="21" t="s">
        <v>175</v>
      </c>
      <c r="E27" s="22" t="s">
        <v>39</v>
      </c>
      <c r="F27" s="22" t="s">
        <v>40</v>
      </c>
      <c r="G27" s="23" t="s">
        <v>16</v>
      </c>
      <c r="H27" s="24"/>
      <c r="I27" s="45"/>
      <c r="J27" s="46">
        <f t="shared" si="4"/>
        <v>0.97</v>
      </c>
      <c r="K27" s="47"/>
      <c r="L27" s="177">
        <f t="shared" si="6"/>
        <v>0</v>
      </c>
      <c r="M27" s="178"/>
      <c r="N27">
        <f t="shared" si="1"/>
        <v>0</v>
      </c>
      <c r="O27">
        <f t="shared" si="2"/>
        <v>0</v>
      </c>
      <c r="P27">
        <f t="shared" si="3"/>
        <v>0</v>
      </c>
      <c r="Q27">
        <f t="shared" si="5"/>
        <v>0</v>
      </c>
    </row>
    <row r="28" spans="1:18" ht="12.45" customHeight="1" x14ac:dyDescent="0.25">
      <c r="A28" s="20" t="s">
        <v>57</v>
      </c>
      <c r="B28" s="175" t="s">
        <v>134</v>
      </c>
      <c r="C28" s="179"/>
      <c r="D28" s="21" t="s">
        <v>59</v>
      </c>
      <c r="E28" s="22" t="s">
        <v>39</v>
      </c>
      <c r="F28" s="22" t="s">
        <v>40</v>
      </c>
      <c r="G28" s="23" t="s">
        <v>16</v>
      </c>
      <c r="H28" s="24"/>
      <c r="I28" s="45"/>
      <c r="J28" s="46">
        <f t="shared" si="4"/>
        <v>0.97</v>
      </c>
      <c r="K28" s="47"/>
      <c r="L28" s="177">
        <f t="shared" si="6"/>
        <v>0</v>
      </c>
      <c r="M28" s="178"/>
      <c r="N28">
        <f t="shared" si="1"/>
        <v>0</v>
      </c>
      <c r="O28">
        <f t="shared" si="2"/>
        <v>0</v>
      </c>
      <c r="P28">
        <f t="shared" si="3"/>
        <v>0</v>
      </c>
      <c r="Q28">
        <f t="shared" si="5"/>
        <v>0</v>
      </c>
    </row>
    <row r="29" spans="1:18" ht="12.45" customHeight="1" x14ac:dyDescent="0.25">
      <c r="A29" s="20" t="s">
        <v>58</v>
      </c>
      <c r="B29" s="175" t="s">
        <v>135</v>
      </c>
      <c r="C29" s="179"/>
      <c r="D29" s="21" t="s">
        <v>176</v>
      </c>
      <c r="E29" s="22" t="s">
        <v>39</v>
      </c>
      <c r="F29" s="22" t="s">
        <v>40</v>
      </c>
      <c r="G29" s="23" t="s">
        <v>16</v>
      </c>
      <c r="H29" s="24"/>
      <c r="I29" s="45"/>
      <c r="J29" s="46">
        <f t="shared" si="4"/>
        <v>0.97</v>
      </c>
      <c r="K29" s="47"/>
      <c r="L29" s="177">
        <f t="shared" si="6"/>
        <v>0</v>
      </c>
      <c r="M29" s="178"/>
      <c r="N29">
        <f t="shared" si="1"/>
        <v>0</v>
      </c>
      <c r="O29">
        <f t="shared" si="2"/>
        <v>0</v>
      </c>
      <c r="P29">
        <f t="shared" si="3"/>
        <v>0</v>
      </c>
      <c r="Q29">
        <f t="shared" si="5"/>
        <v>0</v>
      </c>
    </row>
    <row r="30" spans="1:18" ht="12.45" customHeight="1" x14ac:dyDescent="0.25">
      <c r="A30" s="20" t="s">
        <v>60</v>
      </c>
      <c r="B30" s="175" t="s">
        <v>136</v>
      </c>
      <c r="C30" s="179"/>
      <c r="D30" s="21" t="s">
        <v>55</v>
      </c>
      <c r="E30" s="22" t="s">
        <v>39</v>
      </c>
      <c r="F30" s="22" t="s">
        <v>40</v>
      </c>
      <c r="G30" s="23" t="s">
        <v>16</v>
      </c>
      <c r="H30" s="24"/>
      <c r="I30" s="45"/>
      <c r="J30" s="46">
        <f t="shared" si="4"/>
        <v>0.97</v>
      </c>
      <c r="K30" s="47"/>
      <c r="L30" s="177">
        <f t="shared" si="6"/>
        <v>0</v>
      </c>
      <c r="M30" s="178"/>
      <c r="N30">
        <f t="shared" si="1"/>
        <v>0</v>
      </c>
      <c r="O30">
        <f t="shared" si="2"/>
        <v>0</v>
      </c>
      <c r="P30">
        <f t="shared" si="3"/>
        <v>0</v>
      </c>
      <c r="Q30">
        <f t="shared" si="5"/>
        <v>0</v>
      </c>
    </row>
    <row r="31" spans="1:18" ht="12.45" hidden="1" customHeight="1" x14ac:dyDescent="0.25">
      <c r="A31" s="20" t="s">
        <v>62</v>
      </c>
      <c r="B31" s="175" t="s">
        <v>137</v>
      </c>
      <c r="C31" s="179"/>
      <c r="D31" s="21" t="s">
        <v>63</v>
      </c>
      <c r="E31" s="22" t="s">
        <v>39</v>
      </c>
      <c r="F31" s="22" t="s">
        <v>40</v>
      </c>
      <c r="G31" s="23" t="s">
        <v>16</v>
      </c>
      <c r="H31" s="24"/>
      <c r="I31" s="45"/>
      <c r="J31" s="46">
        <f t="shared" si="4"/>
        <v>0.97</v>
      </c>
      <c r="K31" s="47"/>
      <c r="L31" s="177">
        <f t="shared" si="6"/>
        <v>0</v>
      </c>
      <c r="M31" s="178"/>
      <c r="N31">
        <f t="shared" si="1"/>
        <v>0</v>
      </c>
      <c r="O31">
        <f t="shared" si="2"/>
        <v>0</v>
      </c>
      <c r="P31">
        <f t="shared" si="3"/>
        <v>0</v>
      </c>
      <c r="Q31">
        <f t="shared" si="5"/>
        <v>0</v>
      </c>
    </row>
    <row r="32" spans="1:18" ht="12.45" customHeight="1" x14ac:dyDescent="0.25">
      <c r="A32" s="20" t="s">
        <v>62</v>
      </c>
      <c r="B32" s="175" t="s">
        <v>137</v>
      </c>
      <c r="C32" s="179"/>
      <c r="D32" s="21" t="s">
        <v>67</v>
      </c>
      <c r="E32" s="22" t="s">
        <v>39</v>
      </c>
      <c r="F32" s="22" t="s">
        <v>40</v>
      </c>
      <c r="G32" s="23" t="s">
        <v>16</v>
      </c>
      <c r="H32" s="24"/>
      <c r="I32" s="45"/>
      <c r="J32" s="46">
        <f t="shared" si="4"/>
        <v>0.97</v>
      </c>
      <c r="K32" s="47"/>
      <c r="L32" s="177">
        <f t="shared" si="6"/>
        <v>0</v>
      </c>
      <c r="M32" s="178"/>
      <c r="N32">
        <f t="shared" si="1"/>
        <v>0</v>
      </c>
      <c r="O32">
        <f t="shared" si="2"/>
        <v>0</v>
      </c>
      <c r="P32">
        <f t="shared" si="3"/>
        <v>0</v>
      </c>
      <c r="Q32">
        <f t="shared" si="5"/>
        <v>0</v>
      </c>
    </row>
    <row r="33" spans="1:18" ht="12.45" customHeight="1" x14ac:dyDescent="0.25">
      <c r="A33" s="20" t="s">
        <v>64</v>
      </c>
      <c r="B33" s="175" t="s">
        <v>138</v>
      </c>
      <c r="C33" s="179"/>
      <c r="D33" s="21" t="s">
        <v>65</v>
      </c>
      <c r="E33" s="22" t="s">
        <v>39</v>
      </c>
      <c r="F33" s="22" t="s">
        <v>40</v>
      </c>
      <c r="G33" s="23" t="s">
        <v>16</v>
      </c>
      <c r="H33" s="24"/>
      <c r="I33" s="45"/>
      <c r="J33" s="46">
        <f t="shared" si="4"/>
        <v>0.97</v>
      </c>
      <c r="K33" s="47"/>
      <c r="L33" s="177">
        <f t="shared" si="6"/>
        <v>0</v>
      </c>
      <c r="M33" s="178"/>
      <c r="N33">
        <f t="shared" si="1"/>
        <v>0</v>
      </c>
      <c r="O33">
        <f t="shared" si="2"/>
        <v>0</v>
      </c>
      <c r="P33">
        <f t="shared" si="3"/>
        <v>0</v>
      </c>
      <c r="Q33">
        <f t="shared" si="5"/>
        <v>0</v>
      </c>
    </row>
    <row r="34" spans="1:18" ht="12.45" customHeight="1" x14ac:dyDescent="0.25">
      <c r="A34" s="83" t="s">
        <v>66</v>
      </c>
      <c r="B34" s="170" t="s">
        <v>160</v>
      </c>
      <c r="C34" s="171"/>
      <c r="D34" s="84" t="s">
        <v>201</v>
      </c>
      <c r="E34" s="85" t="s">
        <v>71</v>
      </c>
      <c r="F34" s="85" t="s">
        <v>40</v>
      </c>
      <c r="G34" s="86" t="s">
        <v>16</v>
      </c>
      <c r="H34" s="87"/>
      <c r="I34" s="88"/>
      <c r="J34" s="89">
        <f>0.68*$B$76</f>
        <v>0.68</v>
      </c>
      <c r="K34" s="90"/>
      <c r="L34" s="172">
        <f t="shared" ref="L34:L47" si="7">I34*J34*(100-K34)/100</f>
        <v>0</v>
      </c>
      <c r="M34" s="173"/>
      <c r="N34">
        <f t="shared" ref="N34:N69" si="8">I34*J34</f>
        <v>0</v>
      </c>
      <c r="O34">
        <f t="shared" ref="O34:O69" si="9">N34*K34/100</f>
        <v>0</v>
      </c>
      <c r="P34">
        <f t="shared" ref="P34:P47" si="10">L34*H34/100</f>
        <v>0</v>
      </c>
      <c r="Q34">
        <f t="shared" ref="Q34:Q47" si="11">I34*0.13</f>
        <v>0</v>
      </c>
    </row>
    <row r="35" spans="1:18" ht="12.45" customHeight="1" x14ac:dyDescent="0.25">
      <c r="A35" s="83" t="s">
        <v>68</v>
      </c>
      <c r="B35" s="170" t="s">
        <v>162</v>
      </c>
      <c r="C35" s="171"/>
      <c r="D35" s="84" t="s">
        <v>195</v>
      </c>
      <c r="E35" s="85" t="s">
        <v>71</v>
      </c>
      <c r="F35" s="85" t="s">
        <v>40</v>
      </c>
      <c r="G35" s="86" t="s">
        <v>16</v>
      </c>
      <c r="H35" s="87"/>
      <c r="I35" s="88"/>
      <c r="J35" s="89">
        <f t="shared" ref="J35:J47" si="12">0.68*$B$76</f>
        <v>0.68</v>
      </c>
      <c r="K35" s="90"/>
      <c r="L35" s="172">
        <f t="shared" si="7"/>
        <v>0</v>
      </c>
      <c r="M35" s="173"/>
      <c r="N35">
        <f t="shared" si="8"/>
        <v>0</v>
      </c>
      <c r="O35">
        <f t="shared" si="9"/>
        <v>0</v>
      </c>
      <c r="P35">
        <f t="shared" si="10"/>
        <v>0</v>
      </c>
      <c r="Q35">
        <f t="shared" si="11"/>
        <v>0</v>
      </c>
    </row>
    <row r="36" spans="1:18" ht="12.45" customHeight="1" x14ac:dyDescent="0.25">
      <c r="A36" s="83" t="s">
        <v>69</v>
      </c>
      <c r="B36" s="170" t="s">
        <v>164</v>
      </c>
      <c r="C36" s="174"/>
      <c r="D36" s="91" t="s">
        <v>196</v>
      </c>
      <c r="E36" s="85" t="s">
        <v>71</v>
      </c>
      <c r="F36" s="85" t="s">
        <v>40</v>
      </c>
      <c r="G36" s="86" t="s">
        <v>16</v>
      </c>
      <c r="H36" s="87"/>
      <c r="I36" s="88"/>
      <c r="J36" s="89">
        <f t="shared" si="12"/>
        <v>0.68</v>
      </c>
      <c r="K36" s="90"/>
      <c r="L36" s="172">
        <f t="shared" si="7"/>
        <v>0</v>
      </c>
      <c r="M36" s="173"/>
      <c r="N36">
        <f t="shared" si="8"/>
        <v>0</v>
      </c>
      <c r="O36">
        <f t="shared" si="9"/>
        <v>0</v>
      </c>
      <c r="P36">
        <f t="shared" si="10"/>
        <v>0</v>
      </c>
      <c r="Q36">
        <f t="shared" si="11"/>
        <v>0</v>
      </c>
    </row>
    <row r="37" spans="1:18" ht="12.45" customHeight="1" x14ac:dyDescent="0.25">
      <c r="A37" s="83" t="s">
        <v>70</v>
      </c>
      <c r="B37" s="170" t="s">
        <v>166</v>
      </c>
      <c r="C37" s="171"/>
      <c r="D37" s="84" t="s">
        <v>197</v>
      </c>
      <c r="E37" s="85" t="s">
        <v>71</v>
      </c>
      <c r="F37" s="85" t="s">
        <v>40</v>
      </c>
      <c r="G37" s="86" t="s">
        <v>16</v>
      </c>
      <c r="H37" s="87"/>
      <c r="I37" s="88"/>
      <c r="J37" s="89">
        <f t="shared" si="12"/>
        <v>0.68</v>
      </c>
      <c r="K37" s="90"/>
      <c r="L37" s="172">
        <f t="shared" si="7"/>
        <v>0</v>
      </c>
      <c r="M37" s="173"/>
      <c r="N37">
        <f t="shared" si="8"/>
        <v>0</v>
      </c>
      <c r="O37">
        <f t="shared" si="9"/>
        <v>0</v>
      </c>
      <c r="P37">
        <f t="shared" si="10"/>
        <v>0</v>
      </c>
      <c r="Q37">
        <f t="shared" si="11"/>
        <v>0</v>
      </c>
    </row>
    <row r="38" spans="1:18" ht="12.45" customHeight="1" x14ac:dyDescent="0.25">
      <c r="A38" s="83" t="s">
        <v>72</v>
      </c>
      <c r="B38" s="170" t="s">
        <v>168</v>
      </c>
      <c r="C38" s="171"/>
      <c r="D38" s="84" t="s">
        <v>198</v>
      </c>
      <c r="E38" s="85" t="s">
        <v>71</v>
      </c>
      <c r="F38" s="85" t="s">
        <v>40</v>
      </c>
      <c r="G38" s="86" t="s">
        <v>16</v>
      </c>
      <c r="H38" s="87"/>
      <c r="I38" s="88"/>
      <c r="J38" s="89">
        <f t="shared" si="12"/>
        <v>0.68</v>
      </c>
      <c r="K38" s="90"/>
      <c r="L38" s="172">
        <f t="shared" si="7"/>
        <v>0</v>
      </c>
      <c r="M38" s="173"/>
      <c r="N38">
        <f t="shared" si="8"/>
        <v>0</v>
      </c>
      <c r="O38">
        <f t="shared" si="9"/>
        <v>0</v>
      </c>
      <c r="P38">
        <f t="shared" si="10"/>
        <v>0</v>
      </c>
      <c r="Q38">
        <f t="shared" si="11"/>
        <v>0</v>
      </c>
    </row>
    <row r="39" spans="1:18" ht="12.45" customHeight="1" x14ac:dyDescent="0.25">
      <c r="A39" s="83" t="s">
        <v>73</v>
      </c>
      <c r="B39" s="170" t="s">
        <v>170</v>
      </c>
      <c r="C39" s="171"/>
      <c r="D39" s="84" t="s">
        <v>199</v>
      </c>
      <c r="E39" s="85" t="s">
        <v>71</v>
      </c>
      <c r="F39" s="85" t="s">
        <v>40</v>
      </c>
      <c r="G39" s="86" t="s">
        <v>16</v>
      </c>
      <c r="H39" s="87"/>
      <c r="I39" s="88"/>
      <c r="J39" s="89">
        <f t="shared" si="12"/>
        <v>0.68</v>
      </c>
      <c r="K39" s="90"/>
      <c r="L39" s="172">
        <f t="shared" si="7"/>
        <v>0</v>
      </c>
      <c r="M39" s="173"/>
      <c r="N39">
        <f t="shared" si="8"/>
        <v>0</v>
      </c>
      <c r="O39">
        <f t="shared" si="9"/>
        <v>0</v>
      </c>
      <c r="P39">
        <f t="shared" si="10"/>
        <v>0</v>
      </c>
      <c r="Q39">
        <f t="shared" si="11"/>
        <v>0</v>
      </c>
    </row>
    <row r="40" spans="1:18" ht="12.45" customHeight="1" x14ac:dyDescent="0.3">
      <c r="A40" s="83" t="s">
        <v>74</v>
      </c>
      <c r="B40" s="170" t="s">
        <v>172</v>
      </c>
      <c r="C40" s="171"/>
      <c r="D40" s="84" t="s">
        <v>200</v>
      </c>
      <c r="E40" s="85" t="s">
        <v>71</v>
      </c>
      <c r="F40" s="85" t="s">
        <v>40</v>
      </c>
      <c r="G40" s="86" t="s">
        <v>16</v>
      </c>
      <c r="H40" s="87"/>
      <c r="I40" s="88"/>
      <c r="J40" s="89">
        <f t="shared" si="12"/>
        <v>0.68</v>
      </c>
      <c r="K40" s="90"/>
      <c r="L40" s="172">
        <f t="shared" si="7"/>
        <v>0</v>
      </c>
      <c r="M40" s="173"/>
      <c r="N40">
        <f t="shared" si="8"/>
        <v>0</v>
      </c>
      <c r="O40">
        <f t="shared" si="9"/>
        <v>0</v>
      </c>
      <c r="P40">
        <f t="shared" si="10"/>
        <v>0</v>
      </c>
      <c r="Q40">
        <f t="shared" si="11"/>
        <v>0</v>
      </c>
      <c r="R40" s="57"/>
    </row>
    <row r="41" spans="1:18" ht="12.45" customHeight="1" x14ac:dyDescent="0.3">
      <c r="A41" s="92" t="s">
        <v>75</v>
      </c>
      <c r="B41" s="165" t="s">
        <v>159</v>
      </c>
      <c r="C41" s="169"/>
      <c r="D41" s="93" t="s">
        <v>194</v>
      </c>
      <c r="E41" s="94" t="s">
        <v>71</v>
      </c>
      <c r="F41" s="94" t="s">
        <v>40</v>
      </c>
      <c r="G41" s="95" t="s">
        <v>16</v>
      </c>
      <c r="H41" s="96"/>
      <c r="I41" s="97"/>
      <c r="J41" s="98">
        <f t="shared" si="12"/>
        <v>0.68</v>
      </c>
      <c r="K41" s="99"/>
      <c r="L41" s="167">
        <f t="shared" si="7"/>
        <v>0</v>
      </c>
      <c r="M41" s="168"/>
      <c r="N41">
        <f t="shared" si="8"/>
        <v>0</v>
      </c>
      <c r="O41">
        <f t="shared" si="9"/>
        <v>0</v>
      </c>
      <c r="P41">
        <f t="shared" si="10"/>
        <v>0</v>
      </c>
      <c r="Q41">
        <f t="shared" si="11"/>
        <v>0</v>
      </c>
      <c r="R41" s="57"/>
    </row>
    <row r="42" spans="1:18" ht="12.45" customHeight="1" x14ac:dyDescent="0.25">
      <c r="A42" s="92" t="s">
        <v>76</v>
      </c>
      <c r="B42" s="165" t="s">
        <v>161</v>
      </c>
      <c r="C42" s="169"/>
      <c r="D42" s="93" t="s">
        <v>193</v>
      </c>
      <c r="E42" s="94" t="s">
        <v>71</v>
      </c>
      <c r="F42" s="94" t="s">
        <v>40</v>
      </c>
      <c r="G42" s="95" t="s">
        <v>16</v>
      </c>
      <c r="H42" s="96"/>
      <c r="I42" s="97"/>
      <c r="J42" s="98">
        <f t="shared" si="12"/>
        <v>0.68</v>
      </c>
      <c r="K42" s="99"/>
      <c r="L42" s="167">
        <f t="shared" si="7"/>
        <v>0</v>
      </c>
      <c r="M42" s="168"/>
      <c r="N42">
        <f t="shared" si="8"/>
        <v>0</v>
      </c>
      <c r="O42">
        <f t="shared" si="9"/>
        <v>0</v>
      </c>
      <c r="P42">
        <f t="shared" si="10"/>
        <v>0</v>
      </c>
      <c r="Q42">
        <f t="shared" si="11"/>
        <v>0</v>
      </c>
    </row>
    <row r="43" spans="1:18" ht="12.45" customHeight="1" x14ac:dyDescent="0.25">
      <c r="A43" s="92" t="s">
        <v>77</v>
      </c>
      <c r="B43" s="165" t="s">
        <v>163</v>
      </c>
      <c r="C43" s="169"/>
      <c r="D43" s="100" t="s">
        <v>204</v>
      </c>
      <c r="E43" s="94" t="s">
        <v>71</v>
      </c>
      <c r="F43" s="94" t="s">
        <v>40</v>
      </c>
      <c r="G43" s="95" t="s">
        <v>16</v>
      </c>
      <c r="H43" s="96"/>
      <c r="I43" s="97"/>
      <c r="J43" s="98">
        <f t="shared" si="12"/>
        <v>0.68</v>
      </c>
      <c r="K43" s="99"/>
      <c r="L43" s="167">
        <f t="shared" si="7"/>
        <v>0</v>
      </c>
      <c r="M43" s="168"/>
      <c r="N43">
        <f t="shared" si="8"/>
        <v>0</v>
      </c>
      <c r="O43">
        <f t="shared" si="9"/>
        <v>0</v>
      </c>
      <c r="P43">
        <f t="shared" si="10"/>
        <v>0</v>
      </c>
      <c r="Q43">
        <f t="shared" si="11"/>
        <v>0</v>
      </c>
    </row>
    <row r="44" spans="1:18" ht="12.45" customHeight="1" x14ac:dyDescent="0.25">
      <c r="A44" s="92" t="s">
        <v>78</v>
      </c>
      <c r="B44" s="165" t="s">
        <v>165</v>
      </c>
      <c r="C44" s="166"/>
      <c r="D44" s="93" t="s">
        <v>189</v>
      </c>
      <c r="E44" s="94" t="s">
        <v>71</v>
      </c>
      <c r="F44" s="94" t="s">
        <v>40</v>
      </c>
      <c r="G44" s="95" t="s">
        <v>16</v>
      </c>
      <c r="H44" s="96"/>
      <c r="I44" s="97"/>
      <c r="J44" s="98">
        <f t="shared" si="12"/>
        <v>0.68</v>
      </c>
      <c r="K44" s="99"/>
      <c r="L44" s="167">
        <f t="shared" si="7"/>
        <v>0</v>
      </c>
      <c r="M44" s="168"/>
      <c r="N44">
        <f t="shared" si="8"/>
        <v>0</v>
      </c>
      <c r="O44">
        <f t="shared" si="9"/>
        <v>0</v>
      </c>
      <c r="P44">
        <f t="shared" si="10"/>
        <v>0</v>
      </c>
      <c r="Q44">
        <f t="shared" si="11"/>
        <v>0</v>
      </c>
    </row>
    <row r="45" spans="1:18" ht="12.45" customHeight="1" x14ac:dyDescent="0.25">
      <c r="A45" s="92" t="s">
        <v>79</v>
      </c>
      <c r="B45" s="165" t="s">
        <v>167</v>
      </c>
      <c r="C45" s="169"/>
      <c r="D45" s="93" t="s">
        <v>190</v>
      </c>
      <c r="E45" s="94" t="s">
        <v>71</v>
      </c>
      <c r="F45" s="94" t="s">
        <v>40</v>
      </c>
      <c r="G45" s="95" t="s">
        <v>16</v>
      </c>
      <c r="H45" s="96"/>
      <c r="I45" s="97"/>
      <c r="J45" s="98">
        <f t="shared" si="12"/>
        <v>0.68</v>
      </c>
      <c r="K45" s="99"/>
      <c r="L45" s="167">
        <f t="shared" si="7"/>
        <v>0</v>
      </c>
      <c r="M45" s="168"/>
      <c r="N45">
        <f t="shared" si="8"/>
        <v>0</v>
      </c>
      <c r="O45">
        <f t="shared" si="9"/>
        <v>0</v>
      </c>
      <c r="P45">
        <f t="shared" si="10"/>
        <v>0</v>
      </c>
      <c r="Q45">
        <f t="shared" si="11"/>
        <v>0</v>
      </c>
    </row>
    <row r="46" spans="1:18" ht="12.45" customHeight="1" x14ac:dyDescent="0.25">
      <c r="A46" s="92" t="s">
        <v>80</v>
      </c>
      <c r="B46" s="165" t="s">
        <v>169</v>
      </c>
      <c r="C46" s="169"/>
      <c r="D46" s="93" t="s">
        <v>191</v>
      </c>
      <c r="E46" s="94" t="s">
        <v>71</v>
      </c>
      <c r="F46" s="94" t="s">
        <v>40</v>
      </c>
      <c r="G46" s="95" t="s">
        <v>16</v>
      </c>
      <c r="H46" s="96"/>
      <c r="I46" s="97"/>
      <c r="J46" s="98">
        <f t="shared" si="12"/>
        <v>0.68</v>
      </c>
      <c r="K46" s="99"/>
      <c r="L46" s="167">
        <f t="shared" si="7"/>
        <v>0</v>
      </c>
      <c r="M46" s="168"/>
      <c r="N46">
        <f t="shared" si="8"/>
        <v>0</v>
      </c>
      <c r="O46">
        <f t="shared" si="9"/>
        <v>0</v>
      </c>
      <c r="P46">
        <f t="shared" si="10"/>
        <v>0</v>
      </c>
      <c r="Q46">
        <f t="shared" si="11"/>
        <v>0</v>
      </c>
    </row>
    <row r="47" spans="1:18" ht="12.45" customHeight="1" x14ac:dyDescent="0.25">
      <c r="A47" s="92" t="s">
        <v>81</v>
      </c>
      <c r="B47" s="165" t="s">
        <v>171</v>
      </c>
      <c r="C47" s="169"/>
      <c r="D47" s="93" t="s">
        <v>192</v>
      </c>
      <c r="E47" s="94" t="s">
        <v>71</v>
      </c>
      <c r="F47" s="94" t="s">
        <v>40</v>
      </c>
      <c r="G47" s="95" t="s">
        <v>16</v>
      </c>
      <c r="H47" s="96"/>
      <c r="I47" s="97"/>
      <c r="J47" s="98">
        <f t="shared" si="12"/>
        <v>0.68</v>
      </c>
      <c r="K47" s="99"/>
      <c r="L47" s="167">
        <f t="shared" si="7"/>
        <v>0</v>
      </c>
      <c r="M47" s="168"/>
      <c r="N47">
        <f t="shared" si="8"/>
        <v>0</v>
      </c>
      <c r="O47">
        <f t="shared" si="9"/>
        <v>0</v>
      </c>
      <c r="P47">
        <f t="shared" si="10"/>
        <v>0</v>
      </c>
      <c r="Q47">
        <f t="shared" si="11"/>
        <v>0</v>
      </c>
    </row>
    <row r="48" spans="1:18" ht="12.45" customHeight="1" x14ac:dyDescent="0.25">
      <c r="A48" s="25" t="s">
        <v>82</v>
      </c>
      <c r="B48" s="161" t="s">
        <v>140</v>
      </c>
      <c r="C48" s="162"/>
      <c r="D48" s="26" t="s">
        <v>178</v>
      </c>
      <c r="E48" s="27" t="s">
        <v>88</v>
      </c>
      <c r="F48" s="27" t="s">
        <v>206</v>
      </c>
      <c r="G48" s="28" t="s">
        <v>16</v>
      </c>
      <c r="H48" s="29"/>
      <c r="I48" s="48"/>
      <c r="J48" s="49">
        <f>0.77*$B$76</f>
        <v>0.77</v>
      </c>
      <c r="K48" s="50"/>
      <c r="L48" s="163">
        <f t="shared" ref="L48:L63" si="13">I48*J48*(100-K48)/100</f>
        <v>0</v>
      </c>
      <c r="M48" s="164"/>
      <c r="N48">
        <f t="shared" si="8"/>
        <v>0</v>
      </c>
      <c r="O48">
        <f t="shared" si="9"/>
        <v>0</v>
      </c>
      <c r="P48">
        <f t="shared" ref="P48:P69" si="14">L48*H48/100</f>
        <v>0</v>
      </c>
      <c r="Q48">
        <f>I48*0.074</f>
        <v>0</v>
      </c>
    </row>
    <row r="49" spans="1:17" ht="12.45" hidden="1" customHeight="1" x14ac:dyDescent="0.25">
      <c r="A49" s="25" t="s">
        <v>89</v>
      </c>
      <c r="B49" s="161"/>
      <c r="C49" s="162"/>
      <c r="D49" s="26"/>
      <c r="E49" s="27" t="s">
        <v>88</v>
      </c>
      <c r="F49" s="27" t="s">
        <v>94</v>
      </c>
      <c r="G49" s="28" t="s">
        <v>16</v>
      </c>
      <c r="H49" s="29"/>
      <c r="I49" s="48"/>
      <c r="J49" s="49">
        <f t="shared" ref="J49:J56" si="15">0.77*$B$76</f>
        <v>0.77</v>
      </c>
      <c r="K49" s="50"/>
      <c r="L49" s="163">
        <f t="shared" si="13"/>
        <v>0</v>
      </c>
      <c r="M49" s="164"/>
      <c r="N49">
        <f t="shared" si="8"/>
        <v>0</v>
      </c>
      <c r="O49">
        <f t="shared" si="9"/>
        <v>0</v>
      </c>
      <c r="P49">
        <f t="shared" si="14"/>
        <v>0</v>
      </c>
      <c r="Q49">
        <f>I49*0.074</f>
        <v>0</v>
      </c>
    </row>
    <row r="50" spans="1:17" ht="12.45" customHeight="1" x14ac:dyDescent="0.25">
      <c r="A50" s="25" t="s">
        <v>83</v>
      </c>
      <c r="B50" s="161" t="s">
        <v>141</v>
      </c>
      <c r="C50" s="162"/>
      <c r="D50" s="26" t="s">
        <v>179</v>
      </c>
      <c r="E50" s="27" t="s">
        <v>88</v>
      </c>
      <c r="F50" s="27" t="s">
        <v>206</v>
      </c>
      <c r="G50" s="28" t="s">
        <v>16</v>
      </c>
      <c r="H50" s="29"/>
      <c r="I50" s="48"/>
      <c r="J50" s="49">
        <f t="shared" si="15"/>
        <v>0.77</v>
      </c>
      <c r="K50" s="50"/>
      <c r="L50" s="163">
        <f t="shared" si="13"/>
        <v>0</v>
      </c>
      <c r="M50" s="164"/>
      <c r="N50">
        <f t="shared" si="8"/>
        <v>0</v>
      </c>
      <c r="O50">
        <f t="shared" si="9"/>
        <v>0</v>
      </c>
      <c r="P50">
        <f t="shared" si="14"/>
        <v>0</v>
      </c>
      <c r="Q50">
        <f>I50*0.074</f>
        <v>0</v>
      </c>
    </row>
    <row r="51" spans="1:17" ht="12.45" customHeight="1" x14ac:dyDescent="0.25">
      <c r="A51" s="25" t="s">
        <v>84</v>
      </c>
      <c r="B51" s="161" t="s">
        <v>142</v>
      </c>
      <c r="C51" s="162"/>
      <c r="D51" s="26" t="s">
        <v>180</v>
      </c>
      <c r="E51" s="27" t="s">
        <v>88</v>
      </c>
      <c r="F51" s="27" t="s">
        <v>206</v>
      </c>
      <c r="G51" s="28" t="s">
        <v>16</v>
      </c>
      <c r="H51" s="29"/>
      <c r="I51" s="48"/>
      <c r="J51" s="49">
        <f t="shared" si="15"/>
        <v>0.77</v>
      </c>
      <c r="K51" s="50"/>
      <c r="L51" s="163">
        <f t="shared" si="13"/>
        <v>0</v>
      </c>
      <c r="M51" s="164"/>
      <c r="N51">
        <f t="shared" si="8"/>
        <v>0</v>
      </c>
      <c r="O51">
        <f t="shared" si="9"/>
        <v>0</v>
      </c>
      <c r="P51">
        <f t="shared" si="14"/>
        <v>0</v>
      </c>
      <c r="Q51">
        <f>I51*0.074</f>
        <v>0</v>
      </c>
    </row>
    <row r="52" spans="1:17" ht="12.45" customHeight="1" x14ac:dyDescent="0.25">
      <c r="A52" s="25" t="s">
        <v>85</v>
      </c>
      <c r="B52" s="119" t="s">
        <v>143</v>
      </c>
      <c r="C52" s="120"/>
      <c r="D52" s="30" t="s">
        <v>181</v>
      </c>
      <c r="E52" s="31" t="s">
        <v>88</v>
      </c>
      <c r="F52" s="27" t="s">
        <v>206</v>
      </c>
      <c r="G52" s="32" t="s">
        <v>16</v>
      </c>
      <c r="H52" s="29"/>
      <c r="I52" s="48"/>
      <c r="J52" s="49">
        <f t="shared" si="15"/>
        <v>0.77</v>
      </c>
      <c r="K52" s="50"/>
      <c r="L52" s="163">
        <f t="shared" si="13"/>
        <v>0</v>
      </c>
      <c r="M52" s="164"/>
      <c r="N52">
        <f t="shared" si="8"/>
        <v>0</v>
      </c>
      <c r="O52">
        <f t="shared" si="9"/>
        <v>0</v>
      </c>
      <c r="P52">
        <f t="shared" si="14"/>
        <v>0</v>
      </c>
      <c r="Q52">
        <f>I52*0.074</f>
        <v>0</v>
      </c>
    </row>
    <row r="53" spans="1:17" ht="12.45" customHeight="1" x14ac:dyDescent="0.25">
      <c r="A53" s="25" t="s">
        <v>86</v>
      </c>
      <c r="B53" s="161" t="s">
        <v>144</v>
      </c>
      <c r="C53" s="162"/>
      <c r="D53" s="26" t="s">
        <v>184</v>
      </c>
      <c r="E53" s="27" t="s">
        <v>88</v>
      </c>
      <c r="F53" s="27" t="s">
        <v>206</v>
      </c>
      <c r="G53" s="28" t="s">
        <v>16</v>
      </c>
      <c r="H53" s="29"/>
      <c r="I53" s="48"/>
      <c r="J53" s="49">
        <f>0.77*$B$76</f>
        <v>0.77</v>
      </c>
      <c r="K53" s="50"/>
      <c r="L53" s="163">
        <f t="shared" si="13"/>
        <v>0</v>
      </c>
      <c r="M53" s="164"/>
      <c r="N53">
        <f t="shared" si="8"/>
        <v>0</v>
      </c>
      <c r="O53">
        <f t="shared" si="9"/>
        <v>0</v>
      </c>
      <c r="P53">
        <f t="shared" si="14"/>
        <v>0</v>
      </c>
      <c r="Q53">
        <f>I53*0.075</f>
        <v>0</v>
      </c>
    </row>
    <row r="54" spans="1:17" ht="12.45" customHeight="1" x14ac:dyDescent="0.25">
      <c r="A54" s="25" t="s">
        <v>87</v>
      </c>
      <c r="B54" s="161" t="s">
        <v>145</v>
      </c>
      <c r="C54" s="162"/>
      <c r="D54" s="26" t="s">
        <v>183</v>
      </c>
      <c r="E54" s="27" t="s">
        <v>88</v>
      </c>
      <c r="F54" s="27" t="s">
        <v>206</v>
      </c>
      <c r="G54" s="28" t="s">
        <v>16</v>
      </c>
      <c r="H54" s="29"/>
      <c r="I54" s="48"/>
      <c r="J54" s="49">
        <f t="shared" si="15"/>
        <v>0.77</v>
      </c>
      <c r="K54" s="50"/>
      <c r="L54" s="163">
        <f t="shared" si="13"/>
        <v>0</v>
      </c>
      <c r="M54" s="164"/>
      <c r="N54">
        <f t="shared" si="8"/>
        <v>0</v>
      </c>
      <c r="O54">
        <f t="shared" si="9"/>
        <v>0</v>
      </c>
      <c r="P54">
        <f t="shared" si="14"/>
        <v>0</v>
      </c>
      <c r="Q54">
        <f>I54*0.075</f>
        <v>0</v>
      </c>
    </row>
    <row r="55" spans="1:17" ht="12.45" customHeight="1" x14ac:dyDescent="0.25">
      <c r="A55" s="25" t="s">
        <v>90</v>
      </c>
      <c r="B55" s="119" t="s">
        <v>146</v>
      </c>
      <c r="C55" s="120"/>
      <c r="D55" s="30" t="s">
        <v>182</v>
      </c>
      <c r="E55" s="31" t="s">
        <v>88</v>
      </c>
      <c r="F55" s="27" t="s">
        <v>206</v>
      </c>
      <c r="G55" s="32" t="s">
        <v>16</v>
      </c>
      <c r="H55" s="79"/>
      <c r="I55" s="48"/>
      <c r="J55" s="49">
        <f t="shared" si="15"/>
        <v>0.77</v>
      </c>
      <c r="K55" s="80"/>
      <c r="L55" s="123">
        <f t="shared" si="13"/>
        <v>0</v>
      </c>
      <c r="M55" s="124"/>
      <c r="N55">
        <f t="shared" si="8"/>
        <v>0</v>
      </c>
      <c r="O55">
        <f t="shared" si="9"/>
        <v>0</v>
      </c>
      <c r="P55">
        <f t="shared" si="14"/>
        <v>0</v>
      </c>
      <c r="Q55">
        <f>I55*0.075</f>
        <v>0</v>
      </c>
    </row>
    <row r="56" spans="1:17" ht="12.45" customHeight="1" x14ac:dyDescent="0.25">
      <c r="A56" s="78" t="s">
        <v>91</v>
      </c>
      <c r="B56" s="119" t="s">
        <v>173</v>
      </c>
      <c r="C56" s="120"/>
      <c r="D56" s="30" t="s">
        <v>185</v>
      </c>
      <c r="E56" s="31" t="s">
        <v>88</v>
      </c>
      <c r="F56" s="27" t="s">
        <v>206</v>
      </c>
      <c r="G56" s="32" t="s">
        <v>16</v>
      </c>
      <c r="H56" s="79"/>
      <c r="I56" s="48"/>
      <c r="J56" s="49">
        <f t="shared" si="15"/>
        <v>0.77</v>
      </c>
      <c r="K56" s="80"/>
      <c r="L56" s="123">
        <f>I56*J56*(100-K56)/100</f>
        <v>0</v>
      </c>
      <c r="M56" s="124"/>
      <c r="N56">
        <f t="shared" si="8"/>
        <v>0</v>
      </c>
      <c r="O56">
        <f t="shared" si="9"/>
        <v>0</v>
      </c>
      <c r="P56">
        <f>L56*H56/100</f>
        <v>0</v>
      </c>
      <c r="Q56">
        <f>I56*0.075</f>
        <v>0</v>
      </c>
    </row>
    <row r="57" spans="1:17" ht="12.45" customHeight="1" x14ac:dyDescent="0.25">
      <c r="A57" s="33" t="s">
        <v>92</v>
      </c>
      <c r="B57" s="121" t="s">
        <v>149</v>
      </c>
      <c r="C57" s="122"/>
      <c r="D57" s="34" t="s">
        <v>187</v>
      </c>
      <c r="E57" s="35" t="s">
        <v>88</v>
      </c>
      <c r="F57" s="35" t="s">
        <v>202</v>
      </c>
      <c r="G57" s="36" t="s">
        <v>16</v>
      </c>
      <c r="H57" s="37"/>
      <c r="I57" s="51"/>
      <c r="J57" s="52">
        <f>0.95*$B$76</f>
        <v>0.95</v>
      </c>
      <c r="K57" s="53"/>
      <c r="L57" s="125">
        <f t="shared" si="13"/>
        <v>0</v>
      </c>
      <c r="M57" s="125"/>
      <c r="N57">
        <f t="shared" si="8"/>
        <v>0</v>
      </c>
      <c r="O57">
        <f t="shared" si="9"/>
        <v>0</v>
      </c>
      <c r="P57">
        <f t="shared" si="14"/>
        <v>0</v>
      </c>
      <c r="Q57">
        <f>I57*0.13</f>
        <v>0</v>
      </c>
    </row>
    <row r="58" spans="1:17" ht="12.45" customHeight="1" x14ac:dyDescent="0.25">
      <c r="A58" s="33" t="s">
        <v>93</v>
      </c>
      <c r="B58" s="121" t="s">
        <v>150</v>
      </c>
      <c r="C58" s="122"/>
      <c r="D58" s="34" t="s">
        <v>186</v>
      </c>
      <c r="E58" s="35" t="s">
        <v>88</v>
      </c>
      <c r="F58" s="35" t="s">
        <v>202</v>
      </c>
      <c r="G58" s="36" t="s">
        <v>16</v>
      </c>
      <c r="H58" s="37"/>
      <c r="I58" s="51"/>
      <c r="J58" s="52">
        <f>0.95*$B$76</f>
        <v>0.95</v>
      </c>
      <c r="K58" s="53"/>
      <c r="L58" s="125">
        <f t="shared" si="13"/>
        <v>0</v>
      </c>
      <c r="M58" s="125"/>
      <c r="N58">
        <f t="shared" si="8"/>
        <v>0</v>
      </c>
      <c r="O58">
        <f t="shared" si="9"/>
        <v>0</v>
      </c>
      <c r="P58">
        <f t="shared" si="14"/>
        <v>0</v>
      </c>
      <c r="Q58">
        <f>I58*0.13</f>
        <v>0</v>
      </c>
    </row>
    <row r="59" spans="1:17" ht="12.45" customHeight="1" x14ac:dyDescent="0.25">
      <c r="A59" s="33" t="s">
        <v>89</v>
      </c>
      <c r="B59" s="121" t="s">
        <v>151</v>
      </c>
      <c r="C59" s="122"/>
      <c r="D59" s="101" t="s">
        <v>188</v>
      </c>
      <c r="E59" s="35" t="s">
        <v>88</v>
      </c>
      <c r="F59" s="35" t="s">
        <v>202</v>
      </c>
      <c r="G59" s="36" t="s">
        <v>16</v>
      </c>
      <c r="H59" s="37"/>
      <c r="I59" s="51"/>
      <c r="J59" s="52">
        <f>0.95*$B$76</f>
        <v>0.95</v>
      </c>
      <c r="K59" s="53"/>
      <c r="L59" s="125">
        <f t="shared" si="13"/>
        <v>0</v>
      </c>
      <c r="M59" s="125"/>
      <c r="N59">
        <f t="shared" si="8"/>
        <v>0</v>
      </c>
      <c r="O59">
        <f t="shared" si="9"/>
        <v>0</v>
      </c>
      <c r="P59">
        <f t="shared" si="14"/>
        <v>0</v>
      </c>
      <c r="Q59">
        <f>I59*0.13</f>
        <v>0</v>
      </c>
    </row>
    <row r="60" spans="1:17" ht="12.45" customHeight="1" x14ac:dyDescent="0.25">
      <c r="A60" s="33" t="s">
        <v>95</v>
      </c>
      <c r="B60" s="121" t="s">
        <v>152</v>
      </c>
      <c r="C60" s="122"/>
      <c r="D60" s="81" t="s">
        <v>205</v>
      </c>
      <c r="E60" s="35" t="s">
        <v>88</v>
      </c>
      <c r="F60" s="35" t="s">
        <v>202</v>
      </c>
      <c r="G60" s="36" t="s">
        <v>16</v>
      </c>
      <c r="H60" s="37"/>
      <c r="I60" s="75"/>
      <c r="J60" s="52">
        <f>0.95*$B$76</f>
        <v>0.95</v>
      </c>
      <c r="K60" s="53"/>
      <c r="L60" s="125">
        <f>I60*J60*(100-K60)/100</f>
        <v>0</v>
      </c>
      <c r="M60" s="125"/>
      <c r="N60">
        <f t="shared" si="8"/>
        <v>0</v>
      </c>
      <c r="O60">
        <f t="shared" si="9"/>
        <v>0</v>
      </c>
      <c r="P60">
        <f>L60*H60/100</f>
        <v>0</v>
      </c>
      <c r="Q60">
        <f>I60*0.13</f>
        <v>0</v>
      </c>
    </row>
    <row r="61" spans="1:17" ht="12.45" customHeight="1" x14ac:dyDescent="0.25">
      <c r="A61" s="15" t="s">
        <v>96</v>
      </c>
      <c r="B61" s="158" t="s">
        <v>153</v>
      </c>
      <c r="C61" s="159"/>
      <c r="D61" s="38" t="s">
        <v>100</v>
      </c>
      <c r="E61" s="17" t="s">
        <v>50</v>
      </c>
      <c r="F61" s="17" t="s">
        <v>203</v>
      </c>
      <c r="G61" s="18" t="s">
        <v>16</v>
      </c>
      <c r="H61" s="19"/>
      <c r="I61" s="54"/>
      <c r="J61" s="43">
        <f>0.16*$B$76</f>
        <v>0.16</v>
      </c>
      <c r="K61" s="44"/>
      <c r="L61" s="160">
        <f t="shared" si="13"/>
        <v>0</v>
      </c>
      <c r="M61" s="160"/>
      <c r="N61">
        <f t="shared" si="8"/>
        <v>0</v>
      </c>
      <c r="O61">
        <f t="shared" si="9"/>
        <v>0</v>
      </c>
      <c r="P61">
        <f t="shared" si="14"/>
        <v>0</v>
      </c>
      <c r="Q61">
        <f>I61*0.042</f>
        <v>0</v>
      </c>
    </row>
    <row r="62" spans="1:17" ht="12.45" customHeight="1" x14ac:dyDescent="0.25">
      <c r="A62" s="15" t="s">
        <v>97</v>
      </c>
      <c r="B62" s="158" t="s">
        <v>154</v>
      </c>
      <c r="C62" s="159"/>
      <c r="D62" s="38" t="s">
        <v>100</v>
      </c>
      <c r="E62" s="17" t="s">
        <v>50</v>
      </c>
      <c r="F62" s="17" t="s">
        <v>102</v>
      </c>
      <c r="G62" s="18" t="s">
        <v>16</v>
      </c>
      <c r="H62" s="19"/>
      <c r="I62" s="54"/>
      <c r="J62" s="43">
        <f>0.15*$B$76</f>
        <v>0.15</v>
      </c>
      <c r="K62" s="44"/>
      <c r="L62" s="160">
        <f t="shared" si="13"/>
        <v>0</v>
      </c>
      <c r="M62" s="160"/>
      <c r="N62">
        <f t="shared" si="8"/>
        <v>0</v>
      </c>
      <c r="O62">
        <f t="shared" si="9"/>
        <v>0</v>
      </c>
      <c r="P62">
        <f t="shared" si="14"/>
        <v>0</v>
      </c>
      <c r="Q62">
        <f>I62*0.032</f>
        <v>0</v>
      </c>
    </row>
    <row r="63" spans="1:17" ht="12.45" customHeight="1" x14ac:dyDescent="0.25">
      <c r="A63" s="15" t="s">
        <v>98</v>
      </c>
      <c r="B63" s="158" t="s">
        <v>155</v>
      </c>
      <c r="C63" s="159"/>
      <c r="D63" s="38" t="s">
        <v>100</v>
      </c>
      <c r="E63" s="17" t="s">
        <v>50</v>
      </c>
      <c r="F63" s="17" t="s">
        <v>103</v>
      </c>
      <c r="G63" s="18" t="s">
        <v>16</v>
      </c>
      <c r="H63" s="19"/>
      <c r="I63" s="54"/>
      <c r="J63" s="43">
        <f>0.13*$B$76</f>
        <v>0.13</v>
      </c>
      <c r="K63" s="44"/>
      <c r="L63" s="160">
        <f t="shared" si="13"/>
        <v>0</v>
      </c>
      <c r="M63" s="160"/>
      <c r="N63">
        <f t="shared" si="8"/>
        <v>0</v>
      </c>
      <c r="O63">
        <f t="shared" si="9"/>
        <v>0</v>
      </c>
      <c r="P63">
        <f t="shared" si="14"/>
        <v>0</v>
      </c>
      <c r="Q63">
        <f>I63*0.021</f>
        <v>0</v>
      </c>
    </row>
    <row r="64" spans="1:17" ht="12.45" customHeight="1" x14ac:dyDescent="0.25">
      <c r="A64" s="15" t="s">
        <v>99</v>
      </c>
      <c r="B64" s="156"/>
      <c r="C64" s="157"/>
      <c r="D64" s="58" t="s">
        <v>104</v>
      </c>
      <c r="E64" s="59"/>
      <c r="F64" s="59"/>
      <c r="G64" s="60" t="s">
        <v>16</v>
      </c>
      <c r="H64" s="37"/>
      <c r="I64" s="75"/>
      <c r="J64" s="76"/>
      <c r="K64" s="76"/>
      <c r="L64" s="125">
        <f t="shared" ref="L64:L69" si="16">I64*J64*(100-K64)/100</f>
        <v>0</v>
      </c>
      <c r="M64" s="125"/>
      <c r="N64">
        <f t="shared" si="8"/>
        <v>0</v>
      </c>
      <c r="O64">
        <f t="shared" si="9"/>
        <v>0</v>
      </c>
      <c r="P64">
        <f t="shared" si="14"/>
        <v>0</v>
      </c>
      <c r="Q64">
        <f t="shared" ref="Q64:Q69" si="17">I64*0</f>
        <v>0</v>
      </c>
    </row>
    <row r="65" spans="1:17" ht="12.45" customHeight="1" x14ac:dyDescent="0.25">
      <c r="A65" s="15" t="s">
        <v>101</v>
      </c>
      <c r="B65" s="156"/>
      <c r="C65" s="157"/>
      <c r="D65" s="58" t="s">
        <v>177</v>
      </c>
      <c r="E65" s="59"/>
      <c r="F65" s="59"/>
      <c r="G65" s="60" t="s">
        <v>16</v>
      </c>
      <c r="H65" s="37"/>
      <c r="I65" s="75">
        <v>1</v>
      </c>
      <c r="J65" s="76"/>
      <c r="K65" s="76"/>
      <c r="L65" s="125">
        <f t="shared" si="16"/>
        <v>0</v>
      </c>
      <c r="M65" s="125"/>
      <c r="N65">
        <f t="shared" si="8"/>
        <v>0</v>
      </c>
      <c r="O65">
        <f t="shared" si="9"/>
        <v>0</v>
      </c>
      <c r="P65">
        <f t="shared" si="14"/>
        <v>0</v>
      </c>
      <c r="Q65">
        <f t="shared" si="17"/>
        <v>0</v>
      </c>
    </row>
    <row r="66" spans="1:17" ht="12.45" hidden="1" customHeight="1" x14ac:dyDescent="0.25">
      <c r="A66" s="61" t="s">
        <v>81</v>
      </c>
      <c r="B66" s="156"/>
      <c r="C66" s="157"/>
      <c r="D66" s="58"/>
      <c r="E66" s="59"/>
      <c r="F66" s="59"/>
      <c r="G66" s="60"/>
      <c r="H66" s="37"/>
      <c r="I66" s="75"/>
      <c r="J66" s="76"/>
      <c r="K66" s="76"/>
      <c r="L66" s="125">
        <f t="shared" si="16"/>
        <v>0</v>
      </c>
      <c r="M66" s="125"/>
      <c r="N66">
        <f t="shared" si="8"/>
        <v>0</v>
      </c>
      <c r="O66">
        <f t="shared" si="9"/>
        <v>0</v>
      </c>
      <c r="P66">
        <f t="shared" si="14"/>
        <v>0</v>
      </c>
      <c r="Q66">
        <f t="shared" si="17"/>
        <v>0</v>
      </c>
    </row>
    <row r="67" spans="1:17" ht="12.45" hidden="1" customHeight="1" thickBot="1" x14ac:dyDescent="0.3">
      <c r="A67" s="61" t="s">
        <v>82</v>
      </c>
      <c r="B67" s="156"/>
      <c r="C67" s="157"/>
      <c r="D67" s="58"/>
      <c r="E67" s="59"/>
      <c r="F67" s="59"/>
      <c r="G67" s="60"/>
      <c r="H67" s="37"/>
      <c r="I67" s="75"/>
      <c r="J67" s="76"/>
      <c r="K67" s="76"/>
      <c r="L67" s="125">
        <f t="shared" si="16"/>
        <v>0</v>
      </c>
      <c r="M67" s="125"/>
      <c r="N67">
        <f t="shared" si="8"/>
        <v>0</v>
      </c>
      <c r="O67">
        <f t="shared" si="9"/>
        <v>0</v>
      </c>
      <c r="P67">
        <f t="shared" si="14"/>
        <v>0</v>
      </c>
      <c r="Q67">
        <f t="shared" si="17"/>
        <v>0</v>
      </c>
    </row>
    <row r="68" spans="1:17" ht="12.45" hidden="1" customHeight="1" thickBot="1" x14ac:dyDescent="0.3">
      <c r="A68" s="61" t="s">
        <v>83</v>
      </c>
      <c r="B68" s="156"/>
      <c r="C68" s="157"/>
      <c r="D68" s="58"/>
      <c r="E68" s="59"/>
      <c r="F68" s="59"/>
      <c r="G68" s="60"/>
      <c r="H68" s="37"/>
      <c r="I68" s="75"/>
      <c r="J68" s="76"/>
      <c r="K68" s="76"/>
      <c r="L68" s="125">
        <f t="shared" si="16"/>
        <v>0</v>
      </c>
      <c r="M68" s="125"/>
      <c r="N68">
        <f t="shared" si="8"/>
        <v>0</v>
      </c>
      <c r="O68">
        <f t="shared" si="9"/>
        <v>0</v>
      </c>
      <c r="P68">
        <f t="shared" si="14"/>
        <v>0</v>
      </c>
      <c r="Q68">
        <f t="shared" si="17"/>
        <v>0</v>
      </c>
    </row>
    <row r="69" spans="1:17" ht="12.45" hidden="1" customHeight="1" thickBot="1" x14ac:dyDescent="0.3">
      <c r="A69" s="61" t="s">
        <v>84</v>
      </c>
      <c r="B69" s="156"/>
      <c r="C69" s="157"/>
      <c r="D69" s="58"/>
      <c r="E69" s="59"/>
      <c r="F69" s="59"/>
      <c r="G69" s="60"/>
      <c r="H69" s="37"/>
      <c r="I69" s="75"/>
      <c r="J69" s="76"/>
      <c r="K69" s="76"/>
      <c r="L69" s="125">
        <f t="shared" si="16"/>
        <v>0</v>
      </c>
      <c r="M69" s="125"/>
      <c r="N69">
        <f t="shared" si="8"/>
        <v>0</v>
      </c>
      <c r="O69">
        <f t="shared" si="9"/>
        <v>0</v>
      </c>
      <c r="P69">
        <f t="shared" si="14"/>
        <v>0</v>
      </c>
      <c r="Q69">
        <f t="shared" si="17"/>
        <v>0</v>
      </c>
    </row>
    <row r="70" spans="1:17" ht="12.6" customHeight="1" thickBot="1" x14ac:dyDescent="0.3">
      <c r="A70" s="146"/>
      <c r="B70" s="146"/>
      <c r="C70" s="146" t="s">
        <v>105</v>
      </c>
      <c r="D70" s="146"/>
      <c r="E70" s="147" t="s">
        <v>106</v>
      </c>
      <c r="F70" s="147"/>
      <c r="G70" s="62"/>
      <c r="H70" s="63"/>
      <c r="I70" s="148" t="s">
        <v>107</v>
      </c>
      <c r="J70" s="149"/>
      <c r="K70" s="150">
        <f>SUM(N12:N69)</f>
        <v>0</v>
      </c>
      <c r="L70" s="151"/>
      <c r="M70" s="152"/>
    </row>
    <row r="71" spans="1:17" ht="12.6" customHeight="1" x14ac:dyDescent="0.25">
      <c r="A71" s="64"/>
      <c r="B71" s="65" t="s">
        <v>108</v>
      </c>
      <c r="C71" s="112">
        <f>SUMIF(H12:H69,"=0",L12:M69)</f>
        <v>0</v>
      </c>
      <c r="D71" s="112"/>
      <c r="E71" s="112"/>
      <c r="F71" s="112"/>
      <c r="G71" s="132" t="s">
        <v>109</v>
      </c>
      <c r="H71" s="133"/>
      <c r="I71" s="154" t="s">
        <v>110</v>
      </c>
      <c r="J71" s="139"/>
      <c r="K71" s="155">
        <f>SUM(O12:O69)</f>
        <v>0</v>
      </c>
      <c r="L71" s="155"/>
      <c r="M71" s="155"/>
    </row>
    <row r="72" spans="1:17" ht="12.6" customHeight="1" x14ac:dyDescent="0.25">
      <c r="A72" s="66"/>
      <c r="B72" s="67">
        <v>0.1</v>
      </c>
      <c r="C72" s="112">
        <f>SUMIF(H12:H69,"=10",L12:M69)</f>
        <v>0</v>
      </c>
      <c r="D72" s="112"/>
      <c r="E72" s="137">
        <f>C72*10/100</f>
        <v>0</v>
      </c>
      <c r="F72" s="137"/>
      <c r="G72" s="134"/>
      <c r="H72" s="135"/>
      <c r="I72" s="138" t="s">
        <v>22</v>
      </c>
      <c r="J72" s="139"/>
      <c r="K72" s="153">
        <f>SUM(P12:P69)</f>
        <v>0</v>
      </c>
      <c r="L72" s="153"/>
      <c r="M72" s="153"/>
    </row>
    <row r="73" spans="1:17" ht="18.75" customHeight="1" thickBot="1" x14ac:dyDescent="0.35">
      <c r="A73" s="68"/>
      <c r="B73" s="69">
        <v>0.2</v>
      </c>
      <c r="C73" s="140">
        <f>SUMIF(H12:H69,"=20",L12:M69)</f>
        <v>0</v>
      </c>
      <c r="D73" s="140"/>
      <c r="E73" s="140">
        <f>C73*20/100</f>
        <v>0</v>
      </c>
      <c r="F73" s="140"/>
      <c r="G73" s="141">
        <f>K73/B76</f>
        <v>0</v>
      </c>
      <c r="H73" s="142"/>
      <c r="I73" s="143" t="s">
        <v>111</v>
      </c>
      <c r="J73" s="144"/>
      <c r="K73" s="145">
        <f>SUM(L12:M69)+SUM(P12:P69)</f>
        <v>0</v>
      </c>
      <c r="L73" s="145"/>
      <c r="M73" s="145"/>
    </row>
    <row r="74" spans="1:17" ht="15.9" customHeight="1" x14ac:dyDescent="0.25">
      <c r="A74" s="136" t="s">
        <v>112</v>
      </c>
      <c r="B74" s="13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7"/>
    </row>
    <row r="75" spans="1:17" ht="15.9" customHeight="1" x14ac:dyDescent="0.25">
      <c r="A75" s="70" t="s">
        <v>113</v>
      </c>
      <c r="B75" s="71">
        <f>Q76</f>
        <v>0</v>
      </c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9"/>
    </row>
    <row r="76" spans="1:17" ht="20.25" customHeight="1" thickBot="1" x14ac:dyDescent="0.3">
      <c r="A76" s="72" t="s">
        <v>114</v>
      </c>
      <c r="B76" s="73">
        <v>1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1"/>
      <c r="Q76">
        <f>SUM(Q12:Q75)</f>
        <v>0</v>
      </c>
    </row>
    <row r="77" spans="1:17" ht="16.5" customHeight="1" thickBot="1" x14ac:dyDescent="0.3">
      <c r="A77" s="102" t="s">
        <v>115</v>
      </c>
      <c r="B77" s="102"/>
      <c r="C77" s="102"/>
      <c r="D77" s="103"/>
      <c r="E77" s="103"/>
      <c r="F77" s="103"/>
      <c r="G77" s="103"/>
      <c r="H77" s="74"/>
      <c r="I77" s="77"/>
      <c r="J77" s="102" t="s">
        <v>116</v>
      </c>
      <c r="K77" s="102"/>
      <c r="L77" s="102"/>
      <c r="M77" s="102"/>
    </row>
  </sheetData>
  <sheetProtection algorithmName="SHA-512" hashValue="rGpZiAIyVCV1/EUPahOl+k8qN9+cDAyLuglzrz+bN/1s34buXs/PJXFpyEIDcHmdqlmyf1lZm2E4bZu12g2m/w==" saltValue="HVjnTPFFbQNucsSZDDEtXg==" spinCount="100000" sheet="1" selectLockedCells="1"/>
  <mergeCells count="175">
    <mergeCell ref="D6:D7"/>
    <mergeCell ref="D1:M1"/>
    <mergeCell ref="D2:E2"/>
    <mergeCell ref="H2:M2"/>
    <mergeCell ref="D3:G3"/>
    <mergeCell ref="H3:M3"/>
    <mergeCell ref="D4:G4"/>
    <mergeCell ref="H4:M5"/>
    <mergeCell ref="H6:M6"/>
    <mergeCell ref="E7:F7"/>
    <mergeCell ref="I7:M7"/>
    <mergeCell ref="O8:P8"/>
    <mergeCell ref="A9:B9"/>
    <mergeCell ref="C9:D9"/>
    <mergeCell ref="E9:F9"/>
    <mergeCell ref="G9:H9"/>
    <mergeCell ref="I9:J9"/>
    <mergeCell ref="K9:M9"/>
    <mergeCell ref="A8:B8"/>
    <mergeCell ref="C8:D8"/>
    <mergeCell ref="E8:F8"/>
    <mergeCell ref="G8:H8"/>
    <mergeCell ref="I8:J8"/>
    <mergeCell ref="K8:L8"/>
    <mergeCell ref="B12:C12"/>
    <mergeCell ref="L12:M12"/>
    <mergeCell ref="B13:C13"/>
    <mergeCell ref="L13:M13"/>
    <mergeCell ref="B14:C14"/>
    <mergeCell ref="L14:M14"/>
    <mergeCell ref="B15:C15"/>
    <mergeCell ref="L15:M15"/>
    <mergeCell ref="B16:C16"/>
    <mergeCell ref="L16:M16"/>
    <mergeCell ref="B17:C17"/>
    <mergeCell ref="L17:M17"/>
    <mergeCell ref="B18:C18"/>
    <mergeCell ref="L18:M18"/>
    <mergeCell ref="B19:C19"/>
    <mergeCell ref="L19:M19"/>
    <mergeCell ref="B20:C20"/>
    <mergeCell ref="L20:M20"/>
    <mergeCell ref="B21:C21"/>
    <mergeCell ref="L21:M21"/>
    <mergeCell ref="B22:C22"/>
    <mergeCell ref="L22:M22"/>
    <mergeCell ref="B23:C23"/>
    <mergeCell ref="L23:M23"/>
    <mergeCell ref="B24:C24"/>
    <mergeCell ref="L24:M24"/>
    <mergeCell ref="B25:C25"/>
    <mergeCell ref="L25:M25"/>
    <mergeCell ref="B26:C26"/>
    <mergeCell ref="L26:M26"/>
    <mergeCell ref="B27:C27"/>
    <mergeCell ref="L27:M27"/>
    <mergeCell ref="B28:C28"/>
    <mergeCell ref="L28:M28"/>
    <mergeCell ref="B29:C29"/>
    <mergeCell ref="L29:M29"/>
    <mergeCell ref="B33:C33"/>
    <mergeCell ref="L33:M33"/>
    <mergeCell ref="B30:C30"/>
    <mergeCell ref="L30:M30"/>
    <mergeCell ref="B31:C31"/>
    <mergeCell ref="L31:M31"/>
    <mergeCell ref="B32:C32"/>
    <mergeCell ref="L32:M32"/>
    <mergeCell ref="B34:C34"/>
    <mergeCell ref="L34:M34"/>
    <mergeCell ref="B35:C35"/>
    <mergeCell ref="L35:M35"/>
    <mergeCell ref="B36:C36"/>
    <mergeCell ref="L36:M36"/>
    <mergeCell ref="B37:C37"/>
    <mergeCell ref="L37:M37"/>
    <mergeCell ref="B38:C38"/>
    <mergeCell ref="L38:M38"/>
    <mergeCell ref="B39:C39"/>
    <mergeCell ref="L39:M39"/>
    <mergeCell ref="B40:C40"/>
    <mergeCell ref="L40:M40"/>
    <mergeCell ref="B41:C41"/>
    <mergeCell ref="L41:M41"/>
    <mergeCell ref="B42:C42"/>
    <mergeCell ref="L42:M42"/>
    <mergeCell ref="B43:C43"/>
    <mergeCell ref="L43:M43"/>
    <mergeCell ref="B44:C44"/>
    <mergeCell ref="L44:M44"/>
    <mergeCell ref="B45:C45"/>
    <mergeCell ref="L45:M45"/>
    <mergeCell ref="B48:C48"/>
    <mergeCell ref="L48:M48"/>
    <mergeCell ref="B49:C49"/>
    <mergeCell ref="L49:M49"/>
    <mergeCell ref="B46:C46"/>
    <mergeCell ref="L46:M46"/>
    <mergeCell ref="B47:C47"/>
    <mergeCell ref="L47:M47"/>
    <mergeCell ref="B50:C50"/>
    <mergeCell ref="L50:M50"/>
    <mergeCell ref="B51:C51"/>
    <mergeCell ref="L51:M51"/>
    <mergeCell ref="B52:C52"/>
    <mergeCell ref="L52:M52"/>
    <mergeCell ref="B53:C53"/>
    <mergeCell ref="L53:M53"/>
    <mergeCell ref="B54:C54"/>
    <mergeCell ref="L54:M54"/>
    <mergeCell ref="B55:C55"/>
    <mergeCell ref="L55:M55"/>
    <mergeCell ref="B57:C57"/>
    <mergeCell ref="L57:M57"/>
    <mergeCell ref="B58:C58"/>
    <mergeCell ref="L58:M58"/>
    <mergeCell ref="B59:C59"/>
    <mergeCell ref="L59:M59"/>
    <mergeCell ref="B61:C61"/>
    <mergeCell ref="L61:M61"/>
    <mergeCell ref="B67:C67"/>
    <mergeCell ref="L67:M67"/>
    <mergeCell ref="B68:C68"/>
    <mergeCell ref="L68:M68"/>
    <mergeCell ref="B69:C69"/>
    <mergeCell ref="L69:M69"/>
    <mergeCell ref="B62:C62"/>
    <mergeCell ref="L62:M62"/>
    <mergeCell ref="B63:C63"/>
    <mergeCell ref="L63:M63"/>
    <mergeCell ref="B64:C64"/>
    <mergeCell ref="L64:M64"/>
    <mergeCell ref="B65:C65"/>
    <mergeCell ref="L65:M65"/>
    <mergeCell ref="B66:C66"/>
    <mergeCell ref="L66:M66"/>
    <mergeCell ref="C73:D73"/>
    <mergeCell ref="E73:F73"/>
    <mergeCell ref="G73:H73"/>
    <mergeCell ref="I73:J73"/>
    <mergeCell ref="K73:M73"/>
    <mergeCell ref="A70:B70"/>
    <mergeCell ref="C70:D70"/>
    <mergeCell ref="E70:F70"/>
    <mergeCell ref="I70:J70"/>
    <mergeCell ref="K70:M70"/>
    <mergeCell ref="K72:M72"/>
    <mergeCell ref="C71:D71"/>
    <mergeCell ref="E71:F71"/>
    <mergeCell ref="I71:J71"/>
    <mergeCell ref="K71:M71"/>
    <mergeCell ref="A77:C77"/>
    <mergeCell ref="D77:E77"/>
    <mergeCell ref="F77:G77"/>
    <mergeCell ref="J77:M77"/>
    <mergeCell ref="A10:A11"/>
    <mergeCell ref="D10:D11"/>
    <mergeCell ref="F10:F11"/>
    <mergeCell ref="G10:G11"/>
    <mergeCell ref="H10:H11"/>
    <mergeCell ref="C72:D72"/>
    <mergeCell ref="I10:I11"/>
    <mergeCell ref="J10:J11"/>
    <mergeCell ref="K10:K11"/>
    <mergeCell ref="B10:C11"/>
    <mergeCell ref="L10:M11"/>
    <mergeCell ref="B56:C56"/>
    <mergeCell ref="B60:C60"/>
    <mergeCell ref="L56:M56"/>
    <mergeCell ref="L60:M60"/>
    <mergeCell ref="C74:M76"/>
    <mergeCell ref="G71:H72"/>
    <mergeCell ref="A74:B74"/>
    <mergeCell ref="E72:F72"/>
    <mergeCell ref="I72:J72"/>
  </mergeCells>
  <phoneticPr fontId="11" type="noConversion"/>
  <conditionalFormatting sqref="L35:M35">
    <cfRule type="cellIs" dxfId="9" priority="9" stopIfTrue="1" operator="equal">
      <formula>0</formula>
    </cfRule>
  </conditionalFormatting>
  <conditionalFormatting sqref="L37:M37">
    <cfRule type="cellIs" dxfId="8" priority="8" stopIfTrue="1" operator="equal">
      <formula>0</formula>
    </cfRule>
  </conditionalFormatting>
  <conditionalFormatting sqref="L39:M39">
    <cfRule type="cellIs" dxfId="7" priority="7" stopIfTrue="1" operator="equal">
      <formula>0</formula>
    </cfRule>
  </conditionalFormatting>
  <conditionalFormatting sqref="L41:M41">
    <cfRule type="cellIs" dxfId="6" priority="6" stopIfTrue="1" operator="equal">
      <formula>0</formula>
    </cfRule>
  </conditionalFormatting>
  <conditionalFormatting sqref="L43:M43">
    <cfRule type="cellIs" dxfId="5" priority="5" stopIfTrue="1" operator="equal">
      <formula>0</formula>
    </cfRule>
  </conditionalFormatting>
  <conditionalFormatting sqref="L45:M45">
    <cfRule type="cellIs" dxfId="4" priority="4" stopIfTrue="1" operator="equal">
      <formula>0</formula>
    </cfRule>
  </conditionalFormatting>
  <conditionalFormatting sqref="L47:M47">
    <cfRule type="cellIs" dxfId="3" priority="3" stopIfTrue="1" operator="equal">
      <formula>0</formula>
    </cfRule>
  </conditionalFormatting>
  <conditionalFormatting sqref="L59:M60">
    <cfRule type="cellIs" dxfId="2" priority="10" stopIfTrue="1" operator="equal">
      <formula>0</formula>
    </cfRule>
  </conditionalFormatting>
  <conditionalFormatting sqref="L61:M69 L12:M33 L48:M58">
    <cfRule type="cellIs" dxfId="1" priority="13" stopIfTrue="1" operator="equal">
      <formula>0</formula>
    </cfRule>
  </conditionalFormatting>
  <conditionalFormatting sqref="L34:M34 L36:M36 L38:M38 L40:M40 L42:M42 L44:M44 L46:M46">
    <cfRule type="cellIs" dxfId="0" priority="12" stopIfTrue="1" operator="equal">
      <formula>0</formula>
    </cfRule>
  </conditionalFormatting>
  <pageMargins left="1.0236220472440944" right="0.43307086614173229" top="0.51181102362204722" bottom="0" header="0" footer="0"/>
  <pageSetup paperSize="9" scale="81" orientation="portrait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9.109375" defaultRowHeight="13.2" x14ac:dyDescent="0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>
      <selection activeCell="G25" sqref="G25"/>
    </sheetView>
  </sheetViews>
  <sheetFormatPr defaultColWidth="9.109375" defaultRowHeight="13.2" x14ac:dyDescent="0.25"/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DemoPrint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</dc:creator>
  <cp:lastModifiedBy>demo print</cp:lastModifiedBy>
  <cp:lastPrinted>2025-10-21T10:12:51Z</cp:lastPrinted>
  <dcterms:created xsi:type="dcterms:W3CDTF">2005-01-25T17:41:04Z</dcterms:created>
  <dcterms:modified xsi:type="dcterms:W3CDTF">2025-10-21T10:20:56Z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F07573C129CA4492B56A38561E1DF67A_13</vt:lpwstr>
  </property>
  <property fmtid="{D5CDD505-2E9C-101B-9397-08002B2CF9AE}" pid="3" name="KSOProductBuildVer">
    <vt:lpwstr>1033-12.2.0.18283</vt:lpwstr>
  </property>
</Properties>
</file>